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KHarris\Documents\Ampacet\Manufacturing\Quality\ESG\"/>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38400" windowHeight="177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G54" i="6" s="1"/>
  <c r="B53" i="6"/>
  <c r="P27" i="4"/>
  <c r="P26" i="4"/>
  <c r="G53"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 i="6" s="1"/>
  <c r="H6" i="6" s="1"/>
  <c r="D6" i="6" s="1"/>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c r="B45" i="6"/>
  <c r="G45" i="6"/>
  <c r="B44" i="6"/>
  <c r="G44" i="6" s="1"/>
  <c r="B43" i="6"/>
  <c r="G43" i="6"/>
  <c r="B41" i="6"/>
  <c r="G41" i="6"/>
  <c r="B40" i="6"/>
  <c r="G40" i="6"/>
  <c r="H40" i="6" s="1"/>
  <c r="D40" i="6" s="1"/>
  <c r="B39" i="6"/>
  <c r="G39" i="6" s="1"/>
  <c r="B38" i="6"/>
  <c r="G38" i="6"/>
  <c r="B36" i="6"/>
  <c r="G36" i="6"/>
  <c r="B35" i="6"/>
  <c r="G35" i="6"/>
  <c r="B34" i="6"/>
  <c r="G34" i="6" s="1"/>
  <c r="B33" i="6"/>
  <c r="G33" i="6"/>
  <c r="B31" i="6"/>
  <c r="G31" i="6"/>
  <c r="B30" i="6"/>
  <c r="G30" i="6"/>
  <c r="B29" i="6"/>
  <c r="G29" i="6"/>
  <c r="H29" i="6"/>
  <c r="D29" i="6"/>
  <c r="B28" i="6"/>
  <c r="G28" i="6"/>
  <c r="B26" i="6"/>
  <c r="G26" i="6"/>
  <c r="B18" i="6"/>
  <c r="F26" i="6"/>
  <c r="B25" i="6"/>
  <c r="G25" i="6"/>
  <c r="B24" i="6"/>
  <c r="G24" i="6" s="1"/>
  <c r="H24" i="6" s="1"/>
  <c r="D24" i="6" s="1"/>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S93" i="5"/>
  <c r="E13" i="5"/>
  <c r="X13" i="5" s="1"/>
  <c r="F9" i="5"/>
  <c r="H9" i="5"/>
  <c r="J12" i="5"/>
  <c r="J15" i="5"/>
  <c r="E16" i="5"/>
  <c r="X16" i="5" s="1"/>
  <c r="J16" i="5"/>
  <c r="R10" i="5"/>
  <c r="I10" i="5"/>
  <c r="S69" i="5"/>
  <c r="S61" i="5"/>
  <c r="S45" i="5"/>
  <c r="S17" i="5"/>
  <c r="T15" i="5"/>
  <c r="S37" i="5"/>
  <c r="S21" i="5"/>
  <c r="T12" i="5"/>
  <c r="T13" i="5"/>
  <c r="X6" i="5"/>
  <c r="T10" i="5"/>
  <c r="T9" i="5"/>
  <c r="T16" i="5"/>
  <c r="X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D21"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F62" i="6"/>
  <c r="F34" i="6"/>
  <c r="F61" i="6"/>
  <c r="S5" i="5"/>
  <c r="S6" i="5"/>
  <c r="T5" i="5"/>
  <c r="H44" i="6" l="1"/>
  <c r="D44" i="6" s="1"/>
  <c r="H39" i="6"/>
  <c r="D39" i="6" s="1"/>
  <c r="H61" i="6"/>
  <c r="H62" i="6"/>
  <c r="D62" i="6" s="1"/>
  <c r="H34" i="6"/>
  <c r="D34" i="6" s="1"/>
  <c r="F28" i="6"/>
  <c r="H28" i="6" s="1"/>
  <c r="D28" i="6" s="1"/>
  <c r="F33" i="6"/>
  <c r="H33" i="6" s="1"/>
  <c r="D33" i="6" s="1"/>
  <c r="F48" i="6"/>
  <c r="F53" i="6" s="1"/>
  <c r="H53" i="6" s="1"/>
  <c r="D53" i="6" s="1"/>
  <c r="H23" i="6"/>
  <c r="D23" i="6" s="1"/>
  <c r="F38" i="6"/>
  <c r="H38" i="6" s="1"/>
  <c r="C6" i="6"/>
  <c r="C13" i="6"/>
  <c r="C11" i="6"/>
  <c r="C7" i="6"/>
  <c r="C8" i="6"/>
  <c r="C10" i="6"/>
  <c r="C12" i="6"/>
  <c r="C9" i="6"/>
  <c r="C2" i="6"/>
  <c r="H60" i="6"/>
  <c r="D60" i="6" s="1"/>
  <c r="C5" i="6"/>
  <c r="C4" i="6"/>
  <c r="B57" i="4"/>
  <c r="A39" i="6" s="1"/>
  <c r="A24" i="6"/>
  <c r="B75" i="4"/>
  <c r="A54" i="6" s="1"/>
  <c r="B63" i="4"/>
  <c r="A44" i="6" s="1"/>
  <c r="C40" i="6"/>
  <c r="B64" i="4"/>
  <c r="A45" i="6" s="1"/>
  <c r="B2" i="6"/>
  <c r="C24" i="6"/>
  <c r="D16" i="6"/>
  <c r="K62" i="6"/>
  <c r="C16" i="6"/>
  <c r="C39" i="6"/>
  <c r="C21" i="6"/>
  <c r="B46" i="4"/>
  <c r="A30" i="6" s="1"/>
  <c r="C20" i="6"/>
  <c r="B65" i="4"/>
  <c r="A46" i="6" s="1"/>
  <c r="C34" i="6"/>
  <c r="A25" i="6"/>
  <c r="B52" i="4"/>
  <c r="A35" i="6" s="1"/>
  <c r="H49" i="6"/>
  <c r="C49" i="6" s="1"/>
  <c r="B56" i="4"/>
  <c r="A38" i="6" s="1"/>
  <c r="A26" i="6"/>
  <c r="C15" i="6"/>
  <c r="D15" i="6"/>
  <c r="C38" i="6"/>
  <c r="D38" i="6"/>
  <c r="B49" i="4"/>
  <c r="A32" i="6" s="1"/>
  <c r="G31" i="4"/>
  <c r="D20" i="6"/>
  <c r="B61" i="4"/>
  <c r="A42" i="6" s="1"/>
  <c r="B55" i="4"/>
  <c r="A37" i="6" s="1"/>
  <c r="B37" i="4"/>
  <c r="A22" i="6" s="1"/>
  <c r="C23" i="6"/>
  <c r="D43" i="6"/>
  <c r="C43" i="6"/>
  <c r="F55" i="6"/>
  <c r="H55" i="6" s="1"/>
  <c r="D55"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C44" i="6" l="1"/>
  <c r="C65" i="6"/>
  <c r="C62" i="6"/>
  <c r="C53" i="6"/>
  <c r="F56" i="6"/>
  <c r="H56" i="6" s="1"/>
  <c r="D56" i="6" s="1"/>
  <c r="F58" i="6"/>
  <c r="H58" i="6" s="1"/>
  <c r="D58" i="6" s="1"/>
  <c r="F63" i="6"/>
  <c r="H48" i="6"/>
  <c r="F64" i="6"/>
  <c r="F54" i="6"/>
  <c r="H54" i="6" s="1"/>
  <c r="D54" i="6" s="1"/>
  <c r="F59" i="6"/>
  <c r="H59" i="6" s="1"/>
  <c r="D59" i="6" s="1"/>
  <c r="F50" i="6"/>
  <c r="H50" i="6" s="1"/>
  <c r="D50" i="6" s="1"/>
  <c r="C60" i="6"/>
  <c r="D49" i="6"/>
  <c r="C55" i="6"/>
  <c r="C48" i="6"/>
  <c r="D48" i="6"/>
  <c r="C58" i="6"/>
  <c r="C56" i="6" l="1"/>
  <c r="C54" i="6"/>
  <c r="C59" i="6"/>
  <c r="C50" i="6"/>
  <c r="F51" i="6"/>
  <c r="H51" i="6" s="1"/>
  <c r="D51" i="6" s="1"/>
  <c r="H66" i="6" l="1"/>
  <c r="D2" i="6" s="1"/>
  <c r="C51" i="6"/>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<sst xmlns="http://schemas.openxmlformats.org/spreadsheetml/2006/main" count="16845" uniqueCount="14452">
  <si>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</si>
  <si>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</si>
  <si>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</si>
  <si>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</si>
  <si>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</si>
  <si>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</si>
  <si>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</si>
  <si>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</si>
  <si>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</si>
  <si>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</si>
  <si>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</si>
  <si>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</si>
  <si>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</si>
  <si>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</si>
  <si>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</si>
  <si>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</si>
  <si>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</si>
  <si>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</si>
  <si>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</si>
  <si>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</si>
  <si>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</si>
  <si>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</si>
  <si>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</si>
  <si>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</si>
  <si>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</si>
  <si>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</si>
  <si>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</si>
  <si>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</si>
  <si>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</si>
  <si>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</si>
  <si>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</si>
  <si>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</si>
  <si>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</si>
  <si>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</si>
  <si>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</si>
  <si>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</si>
  <si>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</si>
  <si>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</si>
  <si>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</si>
  <si>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</si>
  <si>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</si>
  <si>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</si>
  <si>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</si>
  <si>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</si>
  <si>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</si>
  <si>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</si>
  <si>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</si>
  <si>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</si>
  <si>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</si>
  <si>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</si>
  <si>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</si>
  <si>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</si>
  <si>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</si>
  <si>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</si>
  <si>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</si>
  <si>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</si>
  <si>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</si>
  <si>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</si>
  <si>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</si>
  <si>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</si>
  <si>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</si>
  <si>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</si>
  <si>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</si>
  <si>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</si>
  <si>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</si>
  <si>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</si>
  <si>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</si>
  <si>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</si>
  <si>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</si>
  <si>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</si>
  <si>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</si>
  <si>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</si>
  <si>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</si>
  <si>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</si>
  <si>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</si>
  <si>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</si>
  <si>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</si>
  <si>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</si>
  <si>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</si>
  <si>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</si>
  <si>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</si>
  <si>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</si>
  <si>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</si>
  <si>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</si>
  <si>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</si>
  <si>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</si>
  <si>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</si>
  <si>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</si>
  <si>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</si>
  <si>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</si>
  <si>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</si>
  <si>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</si>
  <si>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</si>
  <si>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</si>
  <si>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</si>
  <si>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</si>
  <si>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</si>
  <si>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</si>
  <si>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</si>
  <si>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</si>
  <si>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</si>
  <si>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</si>
  <si>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</si>
  <si>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</si>
  <si>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</si>
  <si>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</si>
  <si>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</si>
  <si>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</si>
  <si>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</si>
  <si>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</si>
  <si>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</si>
  <si>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</si>
  <si>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</si>
  <si>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</si>
  <si>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</si>
  <si>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</si>
  <si>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</si>
  <si>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</si>
  <si>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</si>
  <si>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</si>
  <si>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</si>
  <si>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</si>
  <si>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</si>
  <si>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</si>
  <si>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</si>
  <si>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</si>
  <si>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</si>
  <si>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</si>
  <si>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</si>
  <si>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</si>
  <si>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</si>
  <si>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</si>
  <si>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</si>
  <si>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</si>
  <si>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</si>
  <si>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</si>
  <si>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</si>
  <si>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</si>
  <si>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</si>
  <si>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</si>
  <si>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</si>
  <si>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</si>
  <si>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</si>
  <si>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</si>
  <si>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</si>
  <si>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</si>
  <si>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</si>
  <si>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</si>
  <si>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</si>
  <si>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</si>
  <si>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</si>
  <si>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</si>
  <si>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</si>
  <si>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</si>
  <si>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</si>
  <si>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</si>
  <si>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</si>
  <si>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</si>
  <si>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</si>
  <si>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</si>
  <si>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</si>
  <si>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</si>
  <si>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</si>
  <si>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</si>
  <si>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</si>
  <si>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</si>
  <si>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</si>
  <si>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</si>
  <si>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</si>
  <si>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</si>
  <si>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</si>
  <si>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</si>
  <si>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</si>
  <si>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</si>
  <si>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</si>
  <si>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</si>
  <si>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</si>
  <si>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</si>
  <si>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</si>
  <si>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</si>
  <si>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</si>
  <si>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</si>
  <si>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</si>
  <si>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</si>
  <si>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</si>
  <si>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</si>
  <si>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</si>
  <si>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</si>
  <si>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</si>
  <si>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</si>
  <si>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</si>
  <si>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</si>
  <si>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</si>
  <si>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</si>
  <si>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</si>
  <si>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</si>
  <si>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</si>
  <si>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</si>
  <si>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</si>
  <si>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</si>
  <si>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</si>
  <si>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</si>
  <si>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</si>
  <si>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</si>
  <si>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</si>
  <si>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</si>
  <si>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</si>
  <si>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</si>
  <si>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</si>
  <si>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</si>
  <si>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</si>
  <si>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</si>
  <si>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</si>
  <si>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</si>
  <si>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</si>
  <si>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</si>
  <si>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</si>
  <si>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</si>
  <si>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</si>
  <si>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</si>
  <si>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</si>
  <si>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</si>
  <si>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</si>
  <si>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</si>
  <si>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</si>
  <si>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</si>
  <si>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</si>
  <si>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</si>
  <si>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</si>
  <si>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</si>
  <si>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</si>
  <si>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</si>
  <si>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</si>
  <si>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</si>
  <si>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</si>
  <si>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</si>
  <si>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</si>
  <si>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</si>
  <si>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</si>
  <si>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</si>
  <si>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</si>
  <si>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</si>
  <si>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</si>
  <si>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</si>
  <si>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</si>
  <si>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</si>
  <si>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</si>
  <si>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</si>
  <si>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</si>
  <si>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</si>
  <si>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</si>
  <si>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</si>
  <si>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</si>
  <si>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</si>
  <si>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</si>
  <si>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</si>
  <si>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</si>
  <si>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</si>
  <si>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</si>
  <si>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</si>
  <si>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</si>
  <si>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</si>
  <si>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</si>
  <si>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</si>
  <si>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</si>
  <si>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</si>
  <si>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</si>
  <si>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</si>
  <si>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</si>
  <si>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</si>
  <si>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</si>
  <si>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</si>
  <si>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</si>
  <si>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</si>
  <si>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</si>
  <si>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</si>
  <si>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</si>
  <si>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</si>
  <si>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</si>
  <si>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</si>
  <si>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</si>
  <si>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</si>
  <si>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</si>
  <si>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</si>
  <si>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</si>
  <si>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</si>
  <si>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</si>
  <si>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</si>
  <si>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</si>
  <si>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</si>
  <si>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</si>
  <si>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</si>
  <si>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</si>
  <si>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</si>
  <si>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</si>
  <si>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</si>
  <si>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</si>
  <si>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</si>
  <si>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</si>
  <si>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</si>
  <si>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</si>
  <si>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</si>
  <si>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</si>
  <si>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</si>
  <si>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</si>
  <si>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</si>
  <si>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</si>
  <si>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</si>
  <si>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</si>
  <si>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</si>
  <si>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</si>
  <si>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</si>
  <si>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</si>
  <si>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</si>
  <si>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</si>
  <si>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</si>
  <si>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</si>
  <si>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</si>
  <si>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</si>
  <si>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</si>
  <si>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</si>
  <si>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</si>
  <si>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</si>
  <si>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</si>
  <si>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</si>
  <si>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</si>
  <si>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</si>
  <si>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</si>
  <si>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</si>
  <si>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</si>
  <si>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</si>
  <si>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</si>
  <si>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</si>
  <si>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</si>
  <si>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</si>
  <si>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</si>
  <si>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</si>
  <si>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</si>
  <si>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</si>
  <si>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</si>
  <si>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</si>
  <si>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</si>
  <si>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</si>
  <si>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</si>
  <si>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</si>
  <si>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</si>
  <si>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</si>
  <si>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</si>
  <si>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</si>
  <si>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</si>
  <si>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</si>
  <si>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</si>
  <si>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</si>
  <si>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</si>
  <si>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</si>
  <si>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</si>
  <si>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</si>
  <si>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</si>
  <si>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</si>
  <si>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</si>
  <si>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</si>
  <si>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</si>
  <si>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</si>
  <si>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</si>
  <si>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</si>
  <si>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</si>
  <si>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</si>
  <si>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</si>
  <si>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</si>
  <si>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</si>
  <si>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</si>
  <si>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</si>
  <si>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</si>
  <si>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</si>
  <si>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</si>
  <si>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</si>
  <si>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</si>
  <si>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</si>
  <si>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</si>
  <si>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</si>
  <si>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</si>
  <si>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</si>
  <si>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</si>
  <si>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</si>
  <si>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</si>
  <si>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</si>
  <si>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</si>
  <si>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</si>
  <si>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</si>
  <si>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</si>
  <si>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</si>
  <si>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</si>
  <si>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</si>
  <si>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</si>
  <si>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</si>
  <si>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</si>
  <si>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</si>
  <si>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</si>
  <si>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</si>
  <si>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</si>
  <si>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</si>
  <si>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</si>
  <si>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</si>
  <si>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</si>
  <si>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</si>
  <si>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</si>
  <si>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</si>
  <si>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</si>
  <si>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</si>
  <si>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</si>
  <si>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</si>
  <si>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</si>
  <si>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</si>
  <si>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</si>
  <si>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</si>
  <si>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</si>
  <si>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</si>
  <si>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</si>
  <si>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</si>
  <si>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</si>
  <si>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</si>
  <si>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</si>
  <si>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</si>
  <si>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</si>
  <si>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</si>
  <si>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</si>
  <si>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</si>
  <si>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</si>
  <si>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</si>
  <si>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</si>
  <si>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</si>
  <si>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</si>
  <si>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</si>
  <si>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</si>
  <si>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</si>
  <si>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</si>
  <si>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</si>
  <si>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</si>
  <si>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</si>
  <si>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</si>
  <si>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</si>
  <si>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</si>
  <si>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</si>
  <si>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</si>
  <si>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</si>
  <si>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</si>
  <si>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</si>
  <si>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</si>
  <si>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</si>
  <si>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</si>
  <si>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</si>
  <si>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</si>
  <si>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</si>
  <si>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</si>
  <si>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</si>
  <si>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</si>
  <si>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</si>
  <si>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</si>
  <si>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</si>
  <si>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</si>
  <si>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</si>
  <si>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</si>
  <si>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</si>
  <si>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</si>
  <si>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</si>
  <si>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</si>
  <si>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</si>
  <si>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</si>
  <si>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</si>
  <si>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</si>
  <si>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</si>
  <si>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</si>
  <si>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</si>
  <si>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</si>
  <si>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</si>
  <si>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</si>
  <si>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</si>
  <si>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</si>
  <si>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</si>
  <si>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</si>
  <si>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</si>
  <si>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</si>
  <si>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</si>
  <si>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</si>
  <si>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</si>
  <si>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</si>
  <si>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</si>
  <si>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</si>
  <si>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</si>
  <si>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</si>
  <si>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</si>
  <si>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</si>
  <si>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</si>
  <si>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</si>
  <si>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</si>
  <si>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</si>
  <si>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</si>
  <si>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</si>
  <si>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</si>
  <si>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</si>
  <si>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</si>
  <si>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</si>
  <si>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</si>
  <si>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</si>
  <si>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</si>
  <si>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</si>
  <si>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</si>
  <si>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</si>
  <si>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</si>
  <si>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</si>
  <si>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</si>
  <si>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</si>
  <si>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</si>
  <si>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</si>
  <si>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</si>
  <si>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</si>
  <si>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</si>
  <si>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</si>
  <si>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</si>
  <si>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</si>
  <si>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</si>
  <si>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</si>
  <si>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</si>
  <si>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</si>
  <si>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</si>
  <si>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</si>
  <si>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</si>
  <si>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</si>
  <si>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</si>
  <si>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</si>
  <si>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</si>
  <si>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</si>
  <si>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</si>
  <si>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</si>
  <si>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</si>
  <si>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</si>
  <si>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</si>
  <si>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</si>
  <si>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</si>
  <si>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</si>
  <si>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</si>
  <si>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</si>
  <si>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</si>
  <si>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</si>
  <si>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</si>
  <si>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</si>
  <si>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</si>
  <si>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</si>
  <si>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</si>
  <si>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</si>
  <si>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</si>
  <si>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</si>
  <si>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</si>
  <si>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</si>
  <si>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</si>
  <si>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</si>
  <si>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</si>
  <si>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</si>
  <si>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</si>
  <si>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</si>
  <si>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</si>
  <si>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</si>
  <si>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</si>
  <si>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</si>
  <si>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</si>
  <si>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</si>
  <si>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</si>
  <si>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</si>
  <si>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</si>
  <si>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</si>
  <si>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</si>
  <si>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</si>
  <si>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</si>
  <si>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</si>
  <si>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</si>
  <si>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</si>
  <si>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</si>
  <si>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</si>
  <si>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</si>
  <si>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</si>
  <si>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</si>
  <si>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</si>
  <si>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</si>
  <si>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</si>
  <si>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</si>
  <si>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</si>
  <si>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</si>
  <si>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</si>
  <si>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</si>
  <si>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</si>
  <si>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</si>
  <si>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</si>
  <si>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</si>
  <si>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</si>
  <si>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</si>
  <si>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</si>
  <si>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</si>
  <si>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</si>
  <si>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</si>
  <si>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</si>
  <si>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</si>
  <si>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</si>
  <si>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</si>
  <si>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</si>
  <si>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</si>
  <si>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</si>
  <si>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</si>
  <si>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</si>
  <si>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</si>
  <si>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</si>
  <si>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</si>
  <si>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</si>
  <si>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</si>
  <si>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</si>
  <si>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</si>
  <si>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</si>
  <si>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</si>
  <si>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</si>
  <si>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</si>
  <si>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</si>
  <si>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</si>
  <si>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</si>
  <si>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</si>
  <si>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</si>
  <si>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</si>
  <si>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</si>
  <si>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</si>
  <si>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</si>
  <si>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</si>
  <si>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</si>
  <si>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</si>
  <si>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</si>
  <si>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</si>
  <si>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</si>
  <si>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</si>
  <si>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</si>
  <si>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</si>
  <si>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</si>
  <si>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</si>
  <si>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</si>
  <si>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</si>
  <si>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</si>
  <si>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</si>
  <si>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</si>
  <si>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</si>
  <si>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</si>
  <si>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</si>
  <si>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</si>
  <si>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</si>
  <si>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</si>
  <si>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</si>
  <si>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</si>
  <si>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</si>
  <si>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</si>
  <si>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</si>
  <si>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</si>
  <si>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</si>
  <si>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</si>
  <si>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</si>
  <si>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</si>
  <si>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</si>
  <si>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</si>
  <si>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</si>
  <si>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</si>
  <si>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</si>
  <si>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</si>
  <si>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</si>
  <si>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</si>
  <si>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</si>
  <si>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</si>
  <si>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</si>
  <si>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</si>
  <si>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</si>
  <si>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</si>
  <si>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</si>
  <si>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</si>
  <si>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</si>
  <si>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</si>
  <si>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</si>
  <si>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</si>
  <si>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</si>
  <si>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</si>
  <si>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</si>
  <si>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</si>
  <si>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</si>
  <si>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</si>
  <si>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</si>
  <si>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</si>
  <si>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</si>
  <si>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</si>
  <si>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</si>
  <si>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</si>
  <si>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</si>
  <si>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</si>
  <si>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</si>
  <si>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</si>
  <si>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</si>
  <si>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</si>
  <si>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</si>
  <si>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</si>
  <si>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</si>
  <si>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</si>
  <si>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</si>
  <si>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</si>
  <si>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</si>
  <si>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</si>
  <si>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</si>
  <si>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</si>
  <si>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</si>
  <si>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</si>
  <si>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</si>
  <si>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</si>
  <si>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</si>
  <si>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</si>
  <si>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</si>
  <si>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</si>
  <si>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</si>
  <si>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</si>
  <si>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</si>
  <si>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</si>
  <si>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</si>
  <si>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</si>
  <si>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</si>
  <si>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</si>
  <si>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</si>
  <si>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</si>
  <si>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</si>
  <si>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</si>
  <si>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</si>
  <si>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</si>
  <si>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</si>
  <si>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</si>
  <si>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</si>
  <si>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</si>
  <si>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</si>
  <si>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</si>
  <si>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</si>
  <si>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</si>
  <si>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</si>
  <si>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</si>
  <si>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</si>
  <si>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</si>
  <si>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</si>
  <si>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</si>
  <si>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</si>
  <si>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</si>
  <si>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</si>
  <si>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</si>
  <si>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</si>
  <si>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</si>
  <si>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</si>
  <si>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</si>
  <si>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</si>
  <si>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</si>
  <si>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</si>
  <si>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</si>
  <si>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</si>
  <si>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</si>
  <si>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</si>
  <si>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</si>
  <si>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</si>
  <si>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</si>
  <si>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</si>
  <si>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</si>
  <si>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</si>
  <si>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</si>
  <si>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</si>
  <si>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</si>
  <si>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</si>
  <si>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</si>
  <si>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</si>
  <si>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</si>
  <si>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</si>
  <si>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</si>
  <si>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</si>
  <si>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</si>
  <si>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</si>
  <si>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</si>
  <si>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</si>
  <si>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</si>
  <si>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</si>
  <si>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</si>
  <si>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</si>
  <si>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</si>
  <si>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</si>
  <si>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</si>
  <si>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</si>
  <si>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</si>
  <si>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</si>
  <si>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</si>
  <si>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</si>
  <si>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</si>
  <si>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</si>
  <si>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</si>
  <si>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</si>
  <si>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</si>
  <si>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</si>
  <si>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</si>
  <si>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</si>
  <si>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</si>
  <si>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</si>
  <si>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</si>
  <si>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</si>
  <si>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</si>
  <si>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</si>
  <si>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</si>
  <si>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</si>
  <si>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</si>
  <si>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</si>
  <si>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</si>
  <si>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</si>
  <si>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</si>
  <si>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</si>
  <si>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</si>
  <si>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</si>
  <si>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</si>
  <si>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</si>
  <si>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</si>
  <si>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</si>
  <si>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</si>
  <si>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</si>
  <si>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</si>
  <si>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</si>
  <si>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</si>
  <si>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</si>
  <si>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</si>
  <si>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</si>
  <si>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</si>
  <si>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</si>
  <si>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</si>
  <si>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</si>
  <si>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</si>
  <si>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</si>
  <si>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</si>
  <si>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</si>
  <si>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</si>
  <si>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</si>
  <si>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</si>
  <si>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</si>
  <si>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</si>
  <si>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</si>
  <si>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</si>
  <si>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</si>
  <si>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</si>
  <si>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</si>
  <si>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</si>
  <si>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</si>
  <si>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</si>
  <si>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</si>
  <si>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</si>
  <si>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</si>
  <si>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</si>
  <si>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</si>
  <si>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</si>
  <si>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</si>
  <si>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</si>
  <si>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</si>
  <si>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</si>
  <si>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</si>
  <si>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</si>
  <si>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</si>
  <si>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</si>
  <si>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</si>
  <si>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</si>
  <si>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</si>
  <si>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</si>
  <si>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</si>
  <si>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</si>
  <si>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</si>
  <si>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</si>
  <si>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</si>
  <si>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</si>
  <si>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</si>
  <si>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</si>
  <si>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</si>
  <si>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</si>
  <si>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</si>
  <si>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</si>
  <si>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</si>
  <si>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</si>
  <si>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</si>
  <si>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</si>
  <si>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</si>
  <si>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</si>
  <si>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</si>
  <si>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</si>
  <si>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</si>
  <si>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</si>
  <si>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</si>
  <si>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</si>
  <si>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</si>
  <si>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</si>
  <si>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</si>
  <si>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</si>
  <si>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</si>
  <si>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</si>
  <si>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</si>
  <si>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</si>
  <si>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</si>
  <si>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</si>
  <si>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</si>
  <si>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</si>
  <si>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</si>
  <si>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</si>
  <si>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</si>
  <si>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</si>
  <si>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</si>
  <si>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</si>
  <si>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</si>
  <si>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</si>
  <si>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</si>
  <si>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</si>
  <si>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</si>
  <si>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</si>
  <si>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</si>
  <si>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</si>
  <si>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</si>
  <si>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</si>
  <si>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</si>
  <si>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</si>
  <si>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</si>
  <si>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</si>
  <si>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</si>
  <si>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</si>
  <si>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</si>
  <si>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</si>
  <si>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</si>
  <si>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</si>
  <si>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</si>
  <si>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</si>
  <si>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</si>
  <si>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</si>
  <si>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</si>
  <si>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</si>
  <si>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</si>
  <si>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</si>
  <si>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</si>
  <si>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</si>
  <si>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</si>
  <si>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</si>
  <si>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</si>
  <si>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</si>
  <si>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</si>
  <si>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</si>
  <si>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</si>
  <si>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</si>
  <si>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</si>
  <si>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</si>
  <si>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</si>
  <si>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</si>
  <si>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</si>
  <si>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</si>
  <si>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</si>
  <si>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</si>
  <si>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</si>
  <si>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</si>
  <si>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</si>
  <si>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</si>
  <si>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</si>
  <si>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</si>
  <si>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</si>
  <si>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</si>
  <si>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</si>
  <si>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</si>
  <si>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</si>
  <si>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</si>
  <si>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</si>
  <si>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</si>
  <si>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</si>
  <si>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</si>
  <si>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</si>
  <si>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</si>
  <si>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</si>
  <si>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</si>
  <si>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</si>
  <si>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</si>
  <si>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</si>
  <si>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</si>
  <si>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</si>
  <si>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</si>
  <si>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</si>
  <si>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</si>
  <si>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</si>
  <si>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</si>
  <si>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</si>
  <si>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</si>
  <si>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</si>
  <si>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</si>
  <si>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</si>
  <si>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</si>
  <si>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</si>
  <si>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</si>
  <si>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</si>
  <si>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</si>
  <si>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</si>
  <si>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</si>
  <si>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</si>
  <si>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</si>
  <si>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</si>
  <si>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</si>
  <si>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</si>
  <si>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</si>
  <si>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</si>
  <si>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</si>
  <si>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</si>
  <si>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</si>
  <si>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</si>
  <si>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</si>
  <si>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</si>
  <si>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</si>
  <si>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</si>
  <si>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</si>
  <si>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</si>
  <si>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</si>
  <si>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</si>
  <si>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</si>
  <si>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</si>
  <si>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</si>
  <si>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</si>
  <si>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</si>
  <si>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</si>
  <si>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</si>
  <si>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</si>
  <si>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</si>
  <si>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</si>
  <si>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</si>
  <si>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</si>
  <si>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</si>
  <si>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</si>
  <si>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</si>
  <si>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</si>
  <si>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</si>
  <si>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</si>
  <si>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</si>
  <si>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</si>
  <si>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</si>
  <si>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</si>
  <si>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</si>
  <si>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</si>
  <si>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</si>
  <si>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</si>
  <si>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</si>
  <si>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</si>
  <si>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</si>
  <si>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</si>
  <si>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</si>
  <si>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</si>
  <si>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</si>
  <si>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</si>
  <si>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</si>
  <si>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</si>
  <si>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</si>
  <si>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</si>
  <si>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</si>
  <si>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</si>
  <si>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</si>
  <si>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</si>
  <si>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</si>
  <si>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</si>
  <si>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</si>
  <si>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</si>
  <si>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</si>
  <si>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</si>
  <si>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</si>
  <si>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</si>
  <si>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</si>
  <si>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</si>
  <si>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</si>
  <si>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</si>
  <si>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</si>
  <si>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</si>
  <si>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</si>
  <si>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</si>
  <si>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</si>
  <si>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</si>
  <si>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</si>
  <si>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</si>
  <si>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</si>
  <si>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</si>
  <si>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</si>
  <si>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</si>
  <si>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</si>
  <si>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</si>
  <si>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</si>
  <si>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</si>
  <si>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</si>
  <si>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</si>
  <si>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</si>
  <si>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</si>
  <si>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</si>
  <si>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</si>
  <si>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</si>
  <si>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</si>
  <si>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</si>
  <si>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</si>
  <si>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</si>
  <si>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</si>
  <si>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</si>
  <si>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</si>
  <si>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</si>
  <si>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</si>
  <si>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</si>
  <si>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</si>
  <si>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</si>
  <si>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</si>
  <si>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</si>
  <si>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</si>
  <si>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</si>
  <si>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</si>
  <si>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</si>
  <si>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</si>
  <si>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</si>
  <si>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</si>
  <si>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</si>
  <si>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</si>
  <si>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</si>
  <si>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</si>
  <si>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</si>
  <si>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</si>
  <si>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</si>
  <si>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</si>
  <si>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</si>
  <si>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</si>
  <si>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</si>
  <si>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</si>
  <si>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</si>
  <si>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</si>
  <si>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</si>
  <si>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</si>
  <si>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</si>
  <si>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</si>
  <si>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</si>
  <si>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</si>
  <si>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</si>
  <si>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</si>
  <si>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</si>
  <si>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</si>
  <si>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</si>
  <si>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</si>
  <si>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</si>
  <si>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</si>
  <si>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</si>
  <si>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</si>
  <si>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</si>
  <si>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</si>
  <si>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</si>
  <si>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</si>
  <si>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</si>
  <si>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</si>
  <si>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</si>
  <si>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</si>
  <si>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</si>
  <si>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</si>
  <si>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</si>
  <si>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</si>
  <si>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</si>
  <si>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</si>
  <si>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</si>
  <si>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</si>
  <si>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</si>
  <si>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</si>
  <si>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</si>
  <si>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</si>
  <si>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</si>
  <si>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</si>
  <si>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</si>
  <si>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</si>
  <si>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</si>
  <si>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</si>
  <si>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</si>
  <si>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</si>
  <si>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</si>
  <si>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</si>
  <si>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</si>
  <si>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</si>
  <si>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</si>
  <si>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</si>
  <si>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</si>
  <si>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</si>
  <si>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</si>
  <si>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</si>
  <si>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</si>
  <si>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</si>
  <si>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</si>
  <si>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</si>
  <si>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</si>
  <si>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</si>
  <si>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</si>
  <si>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</si>
  <si>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</si>
  <si>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</si>
  <si>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</si>
  <si>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</si>
  <si>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</si>
  <si>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</si>
  <si>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</si>
  <si>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</si>
  <si>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</si>
  <si>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</si>
  <si>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</si>
  <si>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</si>
  <si>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</si>
  <si>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</si>
  <si>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</si>
  <si>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</si>
  <si>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</si>
  <si>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</si>
  <si>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</si>
  <si>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</si>
  <si>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</si>
  <si>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</si>
  <si>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</si>
  <si>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</si>
  <si>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</si>
  <si>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</si>
  <si>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</si>
  <si>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</si>
  <si>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</si>
  <si>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</si>
  <si>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</si>
  <si>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</si>
  <si>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</si>
  <si>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</si>
  <si>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</si>
  <si>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</si>
  <si>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</si>
  <si>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</si>
  <si>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</si>
  <si>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</si>
  <si>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</si>
  <si>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</si>
  <si>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</si>
  <si>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</si>
  <si>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</si>
  <si>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</si>
  <si>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</si>
  <si>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</si>
  <si>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</si>
  <si>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</si>
  <si>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</si>
  <si>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</si>
  <si>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</si>
  <si>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</si>
  <si>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</si>
  <si>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</si>
  <si>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</si>
  <si>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</si>
  <si>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</si>
  <si>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</si>
  <si>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</si>
  <si>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</si>
  <si>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</si>
  <si>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</si>
  <si>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</si>
  <si>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</si>
  <si>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</si>
  <si>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</si>
  <si>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</si>
  <si>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</si>
  <si>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</si>
  <si>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</si>
  <si>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</si>
  <si>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</si>
  <si>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</si>
  <si>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</si>
  <si>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</si>
  <si>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</si>
  <si>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</si>
  <si>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</si>
  <si>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</si>
  <si>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</si>
  <si>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</si>
  <si>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</si>
  <si>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</si>
  <si>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</si>
  <si>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</si>
  <si>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</si>
  <si>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</si>
  <si>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</si>
  <si>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</si>
  <si>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</si>
  <si>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</si>
  <si>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</si>
  <si>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</si>
  <si>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</si>
  <si>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</si>
  <si>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</si>
  <si>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</si>
  <si>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</si>
  <si>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</si>
  <si>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</si>
  <si>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</si>
  <si>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</si>
  <si>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</si>
  <si>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</si>
  <si>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</si>
  <si>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</si>
  <si>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</si>
  <si>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</si>
  <si>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</si>
  <si>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</si>
  <si>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</si>
  <si>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</si>
  <si>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</si>
  <si>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</si>
  <si>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</si>
  <si>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</si>
  <si>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</si>
  <si>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</si>
  <si>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</si>
  <si>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</si>
  <si>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</si>
  <si>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</si>
  <si>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</si>
  <si>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</si>
  <si>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</si>
  <si>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</si>
  <si>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</si>
  <si>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</si>
  <si>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</si>
  <si>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</si>
  <si>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</si>
  <si>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</si>
  <si>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</si>
  <si>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</si>
  <si>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</si>
  <si>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</si>
  <si>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</si>
  <si>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</si>
  <si>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</si>
  <si>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</si>
  <si>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</si>
  <si>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</si>
  <si>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</si>
  <si>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</si>
  <si>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</si>
  <si>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</si>
  <si>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</si>
  <si>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</si>
  <si>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</si>
  <si>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</si>
  <si>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</si>
  <si>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</si>
  <si>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</si>
  <si>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</si>
  <si>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</si>
  <si>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</si>
  <si>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</si>
  <si>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</si>
  <si>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</si>
  <si>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</si>
  <si>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</si>
  <si>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</si>
  <si>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</si>
  <si>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</si>
  <si>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</si>
  <si>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</si>
  <si>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</si>
  <si>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</si>
  <si>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</si>
  <si>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</si>
  <si>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</si>
  <si>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</si>
  <si>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</si>
  <si>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</si>
  <si>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</si>
  <si>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</si>
  <si>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</si>
  <si>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</si>
  <si>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</si>
  <si>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</si>
  <si>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</si>
  <si>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</si>
  <si>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</si>
  <si>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</si>
  <si>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</si>
  <si>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</si>
  <si>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</si>
  <si>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</si>
  <si>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</si>
  <si>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</si>
  <si>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</si>
  <si>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</si>
  <si>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</si>
  <si>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</si>
  <si>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</si>
  <si>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</si>
  <si>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</si>
  <si>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</si>
  <si>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</si>
  <si>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</si>
  <si>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</si>
  <si>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</si>
  <si>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</si>
  <si>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</si>
  <si>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</si>
  <si>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</si>
  <si>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</si>
  <si>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</si>
  <si>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</si>
  <si>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</si>
  <si>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</si>
  <si>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</si>
  <si>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</si>
  <si>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</si>
  <si>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</si>
  <si>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</si>
  <si>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</si>
  <si>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</si>
  <si>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</si>
  <si>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</si>
  <si>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</si>
  <si>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</si>
  <si>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</si>
  <si>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</si>
  <si>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</si>
  <si>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</si>
  <si>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</si>
  <si>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</si>
  <si>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</si>
  <si>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</si>
  <si>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</si>
  <si>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</si>
  <si>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</si>
  <si>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</si>
  <si>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</si>
  <si>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</si>
  <si>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</si>
  <si>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</si>
  <si>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</si>
  <si>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</si>
  <si>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</si>
  <si>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</si>
  <si>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</si>
  <si>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</si>
  <si>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</si>
  <si>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</si>
  <si>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</si>
  <si>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</si>
  <si>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</si>
  <si>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</si>
  <si>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</si>
  <si>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</si>
  <si>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</si>
  <si>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</si>
  <si>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</si>
  <si>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</si>
  <si>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</si>
  <si>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</si>
  <si>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</si>
  <si>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</si>
  <si>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</si>
  <si>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</si>
  <si>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</si>
  <si>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</si>
  <si>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</si>
  <si>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</si>
  <si>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</si>
  <si>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</si>
  <si>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</si>
  <si>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</si>
  <si>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</si>
  <si>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</si>
  <si>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</si>
  <si>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</si>
  <si>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</si>
  <si>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</si>
  <si>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</si>
  <si>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</si>
  <si>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</si>
  <si>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</si>
  <si>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</si>
  <si>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</si>
  <si>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</si>
  <si>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</si>
  <si>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</si>
  <si>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</si>
  <si>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</si>
  <si>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</si>
  <si>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</si>
  <si>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</si>
  <si>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</si>
  <si>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</si>
  <si>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</si>
  <si>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</si>
  <si>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</si>
  <si>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</si>
  <si>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</si>
  <si>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</si>
  <si>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</si>
  <si>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</si>
  <si>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</si>
  <si>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</si>
  <si>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</si>
  <si>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</si>
  <si>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</si>
  <si>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</si>
  <si>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</si>
  <si>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</si>
  <si>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</si>
  <si>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</si>
  <si>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</si>
  <si>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</si>
  <si>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</si>
  <si>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</si>
  <si>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</si>
  <si>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</si>
  <si>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</si>
  <si>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</si>
  <si>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</si>
  <si>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</si>
  <si>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</si>
  <si>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</si>
  <si>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</si>
  <si>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</si>
  <si>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</si>
  <si>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</si>
  <si>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</si>
  <si>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</si>
  <si>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</si>
  <si>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</si>
  <si>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</si>
  <si>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</si>
  <si>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</si>
  <si>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</si>
  <si>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</si>
  <si>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</si>
  <si>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</si>
  <si>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</si>
  <si>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</si>
  <si>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</si>
  <si>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</si>
  <si>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</si>
  <si>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</si>
  <si>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</si>
  <si>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</si>
  <si>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</si>
  <si>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</si>
  <si>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</si>
  <si>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</si>
  <si>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</si>
  <si>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</si>
  <si>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</si>
  <si>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</si>
  <si>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</si>
  <si>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</si>
  <si>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</si>
  <si>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</si>
  <si>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</si>
  <si>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</si>
  <si>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</si>
  <si>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</si>
  <si>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</si>
  <si>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</si>
  <si>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</si>
  <si>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</si>
  <si>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</si>
  <si>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</si>
  <si>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</si>
  <si>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</si>
  <si>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</si>
  <si>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</si>
  <si>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</si>
  <si>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</si>
  <si>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</si>
  <si>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</si>
  <si>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</si>
  <si>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</si>
  <si>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</si>
  <si>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</si>
  <si>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</si>
  <si>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</si>
  <si>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</si>
  <si>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</si>
  <si>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</si>
  <si>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</si>
  <si>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</si>
  <si>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</si>
  <si>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</si>
  <si>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</si>
  <si>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</si>
  <si>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</si>
  <si>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</si>
  <si>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</si>
  <si>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</si>
  <si>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</si>
  <si>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</si>
  <si>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</si>
  <si>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</si>
  <si>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</si>
  <si>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</si>
  <si>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</si>
  <si>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</si>
  <si>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</si>
  <si>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</si>
  <si>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</si>
  <si>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</si>
  <si>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</si>
  <si>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</si>
  <si>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</si>
  <si>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</si>
  <si>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</si>
  <si>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</si>
  <si>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</si>
  <si>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</si>
  <si>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</si>
  <si>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</si>
  <si>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</si>
  <si>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</si>
  <si>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</si>
  <si>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</si>
  <si>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</si>
  <si>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</si>
  <si>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</si>
  <si>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</si>
  <si>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</si>
  <si>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</si>
  <si>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</si>
  <si>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</si>
  <si>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</si>
  <si>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</si>
  <si>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</si>
  <si>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</si>
  <si>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</si>
  <si>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</si>
  <si>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</si>
  <si>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</si>
  <si>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</si>
  <si>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</si>
  <si>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</si>
  <si>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</si>
  <si>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</si>
  <si>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</si>
  <si>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</si>
  <si>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</si>
  <si>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</si>
  <si>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</si>
  <si>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</si>
  <si>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</si>
  <si>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</si>
  <si>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</si>
  <si>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</si>
  <si>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</si>
  <si>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</si>
  <si>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</si>
  <si>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</si>
  <si>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</si>
  <si>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</si>
  <si>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</si>
  <si>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</si>
  <si>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</si>
  <si>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</si>
  <si>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</si>
  <si>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</si>
  <si>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</si>
  <si>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</si>
  <si>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</si>
  <si>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</si>
  <si>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</si>
  <si>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</si>
  <si>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</si>
  <si>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</si>
  <si>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</si>
  <si>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</si>
  <si>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</si>
  <si>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</si>
  <si>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</si>
  <si>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</si>
  <si>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</si>
  <si>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</si>
  <si>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</si>
  <si>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</si>
  <si>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</si>
  <si>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</si>
  <si>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</si>
  <si>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</si>
  <si>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</si>
  <si>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</si>
  <si>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</si>
  <si>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</si>
  <si>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</si>
  <si>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</si>
  <si>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</si>
  <si>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</si>
  <si>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</si>
  <si>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</si>
  <si>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</si>
  <si>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</si>
  <si>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</si>
  <si>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</si>
  <si>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</si>
  <si>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</si>
  <si>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</si>
  <si>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</si>
  <si>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</si>
  <si>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</si>
  <si>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</si>
  <si>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</si>
  <si>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</si>
  <si>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</si>
  <si>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</si>
  <si>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</si>
  <si>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</si>
  <si>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</si>
  <si>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</si>
  <si>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</si>
  <si>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</si>
  <si>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</si>
  <si>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</si>
  <si>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</si>
  <si>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</si>
  <si>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</si>
  <si>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</si>
  <si>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</si>
  <si>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</si>
  <si>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</si>
  <si>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</si>
  <si>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</si>
  <si>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</si>
  <si>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</si>
  <si>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</si>
  <si>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</si>
  <si>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</si>
  <si>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</si>
  <si>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</si>
  <si>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</si>
  <si>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</si>
  <si>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</si>
  <si>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</si>
  <si>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</si>
  <si>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</si>
  <si>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</si>
  <si>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</si>
  <si>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</si>
  <si>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</si>
  <si>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</si>
  <si>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</si>
  <si>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</si>
  <si>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</si>
  <si>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</si>
  <si>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</si>
  <si>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</si>
  <si>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</si>
  <si>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</si>
  <si>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</si>
  <si>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</si>
  <si>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</si>
  <si>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</si>
  <si>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</si>
  <si>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</si>
  <si>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</si>
  <si>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</si>
  <si>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</si>
  <si>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</si>
  <si>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</si>
  <si>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</si>
  <si>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</si>
  <si>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</si>
  <si>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</si>
  <si>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</si>
  <si>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</si>
  <si>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</si>
  <si>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</si>
  <si>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</si>
  <si>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</si>
  <si>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</si>
  <si>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</si>
  <si>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</si>
  <si>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</si>
  <si>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</si>
  <si>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</si>
  <si>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</si>
  <si>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</si>
  <si>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</si>
  <si>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</si>
  <si>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</si>
  <si>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</si>
  <si>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</si>
  <si>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</si>
  <si>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</si>
  <si>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</si>
  <si>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</si>
  <si>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</si>
  <si>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</si>
  <si>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</si>
  <si>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</si>
  <si>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</si>
  <si>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</si>
  <si>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</si>
  <si>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</si>
  <si>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</si>
  <si>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</si>
  <si>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</si>
  <si>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</si>
  <si>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</si>
  <si>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</si>
  <si>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</si>
  <si>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</si>
  <si>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</si>
  <si>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</si>
  <si>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</si>
  <si>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</si>
  <si>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</si>
  <si>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</si>
  <si>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</si>
  <si>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</si>
  <si>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</si>
  <si>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</si>
  <si>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</si>
  <si>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</si>
  <si>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</si>
  <si>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</si>
  <si>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</si>
  <si>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</si>
  <si>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</si>
  <si>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</si>
  <si>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</si>
  <si>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</si>
  <si>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</si>
  <si>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</si>
  <si>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</si>
  <si>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</si>
  <si>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</si>
  <si>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</si>
  <si>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</si>
  <si>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</si>
  <si>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</si>
  <si>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</si>
  <si>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</si>
  <si>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</si>
  <si>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</si>
  <si>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</si>
  <si>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</si>
  <si>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</si>
  <si>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</si>
  <si>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</si>
  <si>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</si>
  <si>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</si>
  <si>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</si>
  <si>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</si>
  <si>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</si>
  <si>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</si>
  <si>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</si>
  <si>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</si>
  <si>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</si>
  <si>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</si>
  <si>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</si>
  <si>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</si>
  <si>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</si>
  <si>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</si>
  <si>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</si>
  <si>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</si>
  <si>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</si>
  <si>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</si>
  <si>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</si>
  <si>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</si>
  <si>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</si>
  <si>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</si>
  <si>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</si>
  <si>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</si>
  <si>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</si>
  <si>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</si>
  <si>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</si>
  <si>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</si>
  <si>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</si>
  <si>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</si>
  <si>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</si>
  <si>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</si>
  <si>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</si>
  <si>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</si>
  <si>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</si>
  <si>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</si>
  <si>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</si>
  <si>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</si>
  <si>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</si>
  <si>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</si>
  <si>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</si>
  <si>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</si>
  <si>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</si>
  <si>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</si>
  <si>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</si>
  <si>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</si>
  <si>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</si>
  <si>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</si>
  <si>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</si>
  <si>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</si>
  <si>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</si>
  <si>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</si>
  <si>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</si>
  <si>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</si>
  <si>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</si>
  <si>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</si>
  <si>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</si>
  <si>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</si>
  <si>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</si>
  <si>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</si>
  <si>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</si>
  <si>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</si>
  <si>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</si>
  <si>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</si>
  <si>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</si>
  <si>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</si>
  <si>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</si>
  <si>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</si>
  <si>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</si>
  <si>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</si>
  <si>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</si>
  <si>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</si>
  <si>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</si>
  <si>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</si>
  <si>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</si>
  <si>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</si>
  <si>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</si>
  <si>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</si>
  <si>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</si>
  <si>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</si>
  <si>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</si>
  <si>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</si>
  <si>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</si>
  <si>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</si>
  <si>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</si>
  <si>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</si>
  <si>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</si>
  <si>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</si>
  <si>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</si>
  <si>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</si>
  <si>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</si>
  <si>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</si>
  <si>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</si>
  <si>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</si>
  <si>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</si>
  <si>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</si>
  <si>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</si>
  <si>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</si>
  <si>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</si>
  <si>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</si>
  <si>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</si>
  <si>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</si>
  <si>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</si>
  <si>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</si>
  <si>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</si>
  <si>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</si>
  <si>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</si>
  <si>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</si>
  <si>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</si>
  <si>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</si>
  <si>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</si>
  <si>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</si>
  <si>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</si>
  <si>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</si>
  <si>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</si>
  <si>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</si>
  <si>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</si>
  <si>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</si>
  <si>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</si>
  <si>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</si>
  <si>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</si>
  <si>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</si>
  <si>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</si>
  <si>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</si>
  <si>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</si>
  <si>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</si>
  <si>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</si>
  <si>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</si>
  <si>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</si>
  <si>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</si>
  <si>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</si>
  <si>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</si>
  <si>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</si>
  <si>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</si>
  <si>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</si>
  <si>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</si>
  <si>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</si>
  <si>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</si>
  <si>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</si>
  <si>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</si>
  <si>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</si>
  <si>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</si>
  <si>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</si>
  <si>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</si>
  <si>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</si>
  <si>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</si>
  <si>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</si>
  <si>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</si>
  <si>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</si>
  <si>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</si>
  <si>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</si>
  <si>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</si>
  <si>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</si>
  <si>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</si>
  <si>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</si>
  <si>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</si>
  <si>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</si>
  <si>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</si>
  <si>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</si>
  <si>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</si>
  <si>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</si>
  <si>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</si>
  <si>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</si>
  <si>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</si>
  <si>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</si>
  <si>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</si>
  <si>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</si>
  <si>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</si>
  <si>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</si>
  <si>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</si>
  <si>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</si>
  <si>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</si>
  <si>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</si>
  <si>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</si>
  <si>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</si>
  <si>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</si>
  <si>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</si>
  <si>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</si>
  <si>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</si>
  <si>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</si>
  <si>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</si>
  <si>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</si>
  <si>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</si>
  <si>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</si>
  <si>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</si>
  <si>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</si>
  <si>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</si>
  <si>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</si>
  <si>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</si>
  <si>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</si>
  <si>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</si>
  <si>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</si>
  <si>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</si>
  <si>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</si>
  <si>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</si>
  <si>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</si>
  <si>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</si>
  <si>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</si>
  <si>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</si>
  <si>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</si>
  <si>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</si>
  <si>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</si>
  <si>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</si>
  <si>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</si>
  <si>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</si>
  <si>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</si>
  <si>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</si>
  <si>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</si>
  <si>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</si>
  <si>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</si>
  <si>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</si>
  <si>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</si>
  <si>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</si>
  <si>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</si>
  <si>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</si>
  <si>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</si>
  <si>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</si>
  <si>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</si>
  <si>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</si>
  <si>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</si>
  <si>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</si>
  <si>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</si>
  <si>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</si>
  <si>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</si>
  <si>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</si>
  <si>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</si>
  <si>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</si>
  <si>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</si>
  <si>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</si>
  <si>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</si>
  <si>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</si>
  <si>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</si>
  <si>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</si>
  <si>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</si>
  <si>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</si>
  <si>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</si>
  <si>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</si>
  <si>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</si>
  <si>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</si>
  <si>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</si>
  <si>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</si>
  <si>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</si>
  <si>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</si>
  <si>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</si>
  <si>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</si>
  <si>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</si>
  <si>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</si>
  <si>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</si>
  <si>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</si>
  <si>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</si>
  <si>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</si>
  <si>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</si>
  <si>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</si>
  <si>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</si>
  <si>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</si>
  <si>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</si>
  <si>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</si>
  <si>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</si>
  <si>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</si>
  <si>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</si>
  <si>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</si>
  <si>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</si>
  <si>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</si>
  <si>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</si>
  <si>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</si>
  <si>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</si>
  <si>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</si>
  <si>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</si>
  <si>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</si>
  <si>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</si>
  <si>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</si>
  <si>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</si>
  <si>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</si>
  <si>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</si>
  <si>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</si>
  <si>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</si>
  <si>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</si>
  <si>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</si>
  <si>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</si>
  <si>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</si>
  <si>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</si>
  <si>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</si>
  <si>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</si>
  <si>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</si>
  <si>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</si>
  <si>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</si>
  <si>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</si>
  <si>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</si>
  <si>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</si>
  <si>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</si>
  <si>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</si>
  <si>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</si>
  <si>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</si>
  <si>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</si>
  <si>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</si>
  <si>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</si>
  <si>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</si>
  <si>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</si>
  <si>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</si>
  <si>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</si>
  <si>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</si>
  <si>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</si>
  <si>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</si>
  <si>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</si>
  <si>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</si>
  <si>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</si>
  <si>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</si>
  <si>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</si>
  <si>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</si>
  <si>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</si>
  <si>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</si>
  <si>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</si>
  <si>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</si>
  <si>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</si>
  <si>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</si>
  <si>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</si>
  <si>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</si>
  <si>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</si>
  <si>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</si>
  <si>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</si>
  <si>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</si>
  <si>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</si>
  <si>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</si>
  <si>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</si>
  <si>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</si>
  <si>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</si>
  <si>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</si>
  <si>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</si>
  <si>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</si>
  <si>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</si>
  <si>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</si>
  <si>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</si>
  <si>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</si>
  <si>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</si>
  <si>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</si>
  <si>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</si>
  <si>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</si>
  <si>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</si>
  <si>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</si>
  <si>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</si>
  <si>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</si>
  <si>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</si>
  <si>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</si>
  <si>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</si>
  <si>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</si>
  <si>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</si>
  <si>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</si>
  <si>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</si>
  <si>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</si>
  <si>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</si>
  <si>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</si>
  <si>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</si>
  <si>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</si>
  <si>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</si>
  <si>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</si>
  <si>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</si>
  <si>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</si>
  <si>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</si>
  <si>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</si>
  <si>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</si>
  <si>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</si>
  <si>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</si>
  <si>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</si>
  <si>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</si>
  <si>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</si>
  <si>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</si>
  <si>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</si>
  <si>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</si>
  <si>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</si>
  <si>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</si>
  <si>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</si>
  <si>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</si>
  <si>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</si>
  <si>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</si>
  <si>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</si>
  <si>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</si>
  <si>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</si>
  <si>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</si>
  <si>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</si>
  <si>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</si>
  <si>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</si>
  <si>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</si>
  <si>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</si>
  <si>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</si>
  <si>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</si>
  <si>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</si>
  <si>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</si>
  <si>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</si>
  <si>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</si>
  <si>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</si>
  <si>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</si>
  <si>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</si>
  <si>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</si>
  <si>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</si>
  <si>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</si>
  <si>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</si>
  <si>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</si>
  <si>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</si>
  <si>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</si>
  <si>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</si>
  <si>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</si>
  <si>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</si>
  <si>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</si>
  <si>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</si>
  <si>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</si>
  <si>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</si>
  <si>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</si>
  <si>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</si>
  <si>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</si>
  <si>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</si>
  <si>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</si>
  <si>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</si>
  <si>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</si>
  <si>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</si>
  <si>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</si>
  <si>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</si>
  <si>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</si>
  <si>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</si>
  <si>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</si>
  <si>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</si>
  <si>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</si>
  <si>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</si>
  <si>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</si>
  <si>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</si>
  <si>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</si>
  <si>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</si>
  <si>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</si>
  <si>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</si>
  <si>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</si>
  <si>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</si>
  <si>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</si>
  <si>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</si>
  <si>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</si>
  <si>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</si>
  <si>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</si>
  <si>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</si>
  <si>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</si>
  <si>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</si>
  <si>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</si>
  <si>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</si>
  <si>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</si>
  <si>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</si>
  <si>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</si>
  <si>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</si>
  <si>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</si>
  <si>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</si>
  <si>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</si>
  <si>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</si>
  <si>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</si>
  <si>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</si>
  <si>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</si>
  <si>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</si>
  <si>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</si>
  <si>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</si>
  <si>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</si>
  <si>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</si>
  <si>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</si>
  <si>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</si>
  <si>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</si>
  <si>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</si>
  <si>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</si>
  <si>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</si>
  <si>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</si>
  <si>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</si>
  <si>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</si>
  <si>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</si>
  <si>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</si>
  <si>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</si>
  <si>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</si>
  <si>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</si>
  <si>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</si>
  <si>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</si>
  <si>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</si>
  <si>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</si>
  <si>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</si>
  <si>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</si>
  <si>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</si>
  <si>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</si>
  <si>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</si>
  <si>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</si>
  <si>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</si>
  <si>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</si>
  <si>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</si>
  <si>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</si>
  <si>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</si>
  <si>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</si>
  <si>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</si>
  <si>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</si>
  <si>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</si>
  <si>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</si>
  <si>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</si>
  <si>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</si>
  <si>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</si>
  <si>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</si>
  <si>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</si>
  <si>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</si>
  <si>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</si>
  <si>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</si>
  <si>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</si>
  <si>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</si>
  <si>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</si>
  <si>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</si>
  <si>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</si>
  <si>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</si>
  <si>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</si>
  <si>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</si>
  <si>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</si>
  <si>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</si>
  <si>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</si>
  <si>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</si>
  <si>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</si>
  <si>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</si>
  <si>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</si>
  <si>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</si>
  <si>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</si>
  <si>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</si>
  <si>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</si>
  <si>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</si>
  <si>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</si>
  <si>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</si>
  <si>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</si>
  <si>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</si>
  <si>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</si>
  <si>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</si>
  <si>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</si>
  <si>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</si>
  <si>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</si>
  <si>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</si>
  <si>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</si>
  <si>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</si>
  <si>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</si>
  <si>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</si>
  <si>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</si>
  <si>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</si>
  <si>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</si>
  <si>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</si>
  <si>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</si>
  <si>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</si>
  <si>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</si>
  <si>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</si>
  <si>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</si>
  <si>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</si>
  <si>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</si>
  <si>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</si>
  <si>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</si>
  <si>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</si>
  <si>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</si>
  <si>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</si>
  <si>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</si>
  <si>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</si>
  <si>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</si>
  <si>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</si>
  <si>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</si>
  <si>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</si>
  <si>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</si>
  <si>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</si>
  <si>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</si>
  <si>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</si>
  <si>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</si>
  <si>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</si>
  <si>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</si>
  <si>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</si>
  <si>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</si>
  <si>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</si>
  <si>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</si>
  <si>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</si>
  <si>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</si>
  <si>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</si>
  <si>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</si>
  <si>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</si>
  <si>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</si>
  <si>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</si>
  <si>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</si>
  <si>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</si>
  <si>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</si>
  <si>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</si>
  <si>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</si>
  <si>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</si>
  <si>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</si>
  <si>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</si>
  <si>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</si>
  <si>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</si>
  <si>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</si>
  <si>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</si>
  <si>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</si>
  <si>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</si>
  <si>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</si>
  <si>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</si>
  <si>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</si>
  <si>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</si>
  <si>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</si>
  <si>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</si>
  <si>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</si>
  <si>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</si>
  <si>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</si>
  <si>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</si>
  <si>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</si>
  <si>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</si>
  <si>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</si>
  <si>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</si>
  <si>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</si>
  <si>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</si>
  <si>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</si>
  <si>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</si>
  <si>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</si>
  <si>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</si>
  <si>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</si>
  <si>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</si>
  <si>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</si>
  <si>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</si>
  <si>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</si>
  <si>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</si>
  <si>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</si>
  <si>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</si>
  <si>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</si>
  <si>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</si>
  <si>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</si>
  <si>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</si>
  <si>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</si>
  <si>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</si>
  <si>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</si>
  <si>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</si>
  <si>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</si>
  <si>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</si>
  <si>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</si>
  <si>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</si>
  <si>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</si>
  <si>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</si>
  <si>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</si>
  <si>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</si>
  <si>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</si>
  <si>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</si>
  <si>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</si>
  <si>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</si>
  <si>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</si>
  <si>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</si>
  <si>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</si>
  <si>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</si>
  <si>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</si>
  <si>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</si>
  <si>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</si>
  <si>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</si>
  <si>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</si>
  <si>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</si>
  <si>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</si>
  <si>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</si>
  <si>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</si>
  <si>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</si>
  <si>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</si>
  <si>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</si>
  <si>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</si>
  <si>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</si>
  <si>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</si>
  <si>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</si>
  <si>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</si>
  <si>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</si>
  <si>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</si>
  <si>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</si>
  <si>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</si>
  <si>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</si>
  <si>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</si>
  <si>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</si>
  <si>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</si>
  <si>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</si>
  <si>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</si>
  <si>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</si>
  <si>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</si>
  <si>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</si>
  <si>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</si>
  <si>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</si>
  <si>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</si>
  <si>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</si>
  <si>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</si>
  <si>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</si>
  <si>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</si>
  <si>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</si>
  <si>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</si>
  <si>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</si>
  <si>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</si>
  <si>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</si>
  <si>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</si>
  <si>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</si>
  <si>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</si>
  <si>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</si>
  <si>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</si>
  <si>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</si>
  <si>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</si>
  <si>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</si>
  <si>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</si>
  <si>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</si>
  <si>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</si>
  <si>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</si>
  <si>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</si>
  <si>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</si>
  <si>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</si>
  <si>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</si>
  <si>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</si>
  <si>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</si>
  <si>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</si>
  <si>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</si>
  <si>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</si>
  <si>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</si>
  <si>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</si>
  <si>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</si>
  <si>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</si>
  <si>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</si>
  <si>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</si>
  <si>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</si>
  <si>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</si>
  <si>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</si>
  <si>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</si>
  <si>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</si>
  <si>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</si>
  <si>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</si>
  <si>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</si>
  <si>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</si>
  <si>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</si>
  <si>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</si>
  <si>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</si>
  <si>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</si>
  <si>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</si>
  <si>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</si>
  <si>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</si>
  <si>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</si>
  <si>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</si>
  <si>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</si>
  <si>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</si>
  <si>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</si>
  <si>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</si>
  <si>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</si>
  <si>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</si>
  <si>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</si>
  <si>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</si>
  <si>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</si>
  <si>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</si>
  <si>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</si>
  <si>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</si>
  <si>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</si>
  <si>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</si>
  <si>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</si>
  <si>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</si>
  <si>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</si>
  <si>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</si>
  <si>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</si>
  <si>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</si>
  <si>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</si>
  <si>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</si>
  <si>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</si>
  <si>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</si>
  <si>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</si>
  <si>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</si>
  <si>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</si>
  <si>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</si>
  <si>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</si>
  <si>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</si>
  <si>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</si>
  <si>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</si>
  <si>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</si>
  <si>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</si>
  <si>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</si>
  <si>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</si>
  <si>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</si>
  <si>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</si>
  <si>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</si>
  <si>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</si>
  <si>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</si>
  <si>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</si>
  <si>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</si>
  <si>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</si>
  <si>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</si>
  <si>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</si>
  <si>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</si>
  <si>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</si>
  <si>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</si>
  <si>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</si>
  <si>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</si>
  <si>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</si>
  <si>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</si>
  <si>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</si>
  <si>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</si>
  <si>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</si>
  <si>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</si>
  <si>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</si>
  <si>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</si>
  <si>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</si>
  <si>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</si>
  <si>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</si>
  <si>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</si>
  <si>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</si>
  <si>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</si>
  <si>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</si>
  <si>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</si>
  <si>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</si>
  <si>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</si>
  <si>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</si>
  <si>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</si>
  <si>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</si>
  <si>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</si>
  <si>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</si>
  <si>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</si>
  <si>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</si>
  <si>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</si>
  <si>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</si>
  <si>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</si>
  <si>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</si>
  <si>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</si>
  <si>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</si>
  <si>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</si>
  <si>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</si>
  <si>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</si>
  <si>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</si>
  <si>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</si>
  <si>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</si>
  <si>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</si>
  <si>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</si>
  <si>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</si>
  <si>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</si>
  <si>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</si>
  <si>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</si>
  <si>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</si>
  <si>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</si>
  <si>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</si>
  <si>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</si>
  <si>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</si>
  <si>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</si>
  <si>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</si>
  <si>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</si>
  <si>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</si>
  <si>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</si>
  <si>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</si>
  <si>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</si>
  <si>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</si>
  <si>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</si>
  <si>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</si>
  <si>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</si>
  <si>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</si>
  <si>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</si>
  <si>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</si>
  <si>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</si>
  <si>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</si>
  <si>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</si>
  <si>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</si>
  <si>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</si>
  <si>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</si>
  <si>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</si>
  <si>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</si>
  <si>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</si>
  <si>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</si>
  <si>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</si>
  <si>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</si>
  <si>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</si>
  <si>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</si>
  <si>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</si>
  <si>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</si>
  <si>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</si>
  <si>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</si>
  <si>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</si>
  <si>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</si>
  <si>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</si>
  <si>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</si>
  <si>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</si>
  <si>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</si>
  <si>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</si>
  <si>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</si>
  <si>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</si>
  <si>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</si>
  <si>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</si>
  <si>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</si>
  <si>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</si>
  <si>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</si>
  <si>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</si>
  <si>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</si>
  <si>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</si>
  <si>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</si>
  <si>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</si>
  <si>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</si>
  <si>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</si>
  <si>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</si>
  <si>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</si>
  <si>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</si>
  <si>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</si>
  <si>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</si>
  <si>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</si>
  <si>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</si>
  <si>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</si>
  <si>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</si>
  <si>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</si>
  <si>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</si>
  <si>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</si>
  <si>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</si>
  <si>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</si>
  <si>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</si>
  <si>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</si>
  <si>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</si>
  <si>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</si>
  <si>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</si>
  <si>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</si>
  <si>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</si>
  <si>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</si>
  <si>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</si>
  <si>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</si>
  <si>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</si>
  <si>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</si>
  <si>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</si>
  <si>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</si>
  <si>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</si>
  <si>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</si>
  <si>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</si>
  <si>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</si>
  <si>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</si>
  <si>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</si>
  <si>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</si>
  <si>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</si>
  <si>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</si>
  <si>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</si>
  <si>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</si>
  <si>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</si>
  <si>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</si>
  <si>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</si>
  <si>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</si>
  <si>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</si>
  <si>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</si>
  <si>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</si>
  <si>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</si>
  <si>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</si>
  <si>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</si>
  <si>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</si>
  <si>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</si>
  <si>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</si>
  <si>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</si>
  <si>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</si>
  <si>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</si>
  <si>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</si>
  <si>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</si>
  <si>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</si>
  <si>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</si>
  <si>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</si>
  <si>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</si>
  <si>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</si>
  <si>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</si>
  <si>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</si>
  <si>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</si>
  <si>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</si>
  <si>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</si>
  <si>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</si>
  <si>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</si>
  <si>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</si>
  <si>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</si>
  <si>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</si>
  <si>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</si>
  <si>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</si>
  <si>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</si>
  <si>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</si>
  <si>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</si>
  <si>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</si>
  <si>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</si>
  <si>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</si>
  <si>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</si>
  <si>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</si>
  <si>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</si>
  <si>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</si>
  <si>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</si>
  <si>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</si>
  <si>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</si>
  <si>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</si>
  <si>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</si>
  <si>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</si>
  <si>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</si>
  <si>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</si>
  <si>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</si>
  <si>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</si>
  <si>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</si>
  <si>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</si>
  <si>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</si>
  <si>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</si>
  <si>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</si>
  <si>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</si>
  <si>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</si>
  <si>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</si>
  <si>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</si>
  <si>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</si>
  <si>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</si>
  <si>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</si>
  <si>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</si>
  <si>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</si>
  <si>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</si>
  <si>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</si>
  <si>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</si>
  <si>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</si>
  <si>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</si>
  <si>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</si>
  <si>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</si>
  <si>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</si>
  <si>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</si>
  <si>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</si>
  <si>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</si>
  <si>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</si>
  <si>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</si>
  <si>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</si>
  <si>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</si>
  <si>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</si>
  <si>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</si>
  <si>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</si>
  <si>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</si>
  <si>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</si>
  <si>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</si>
  <si>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</si>
  <si>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</si>
  <si>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</si>
  <si>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</si>
  <si>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</si>
  <si>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</si>
  <si>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</si>
  <si>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</si>
  <si>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</si>
  <si>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</si>
  <si>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</si>
  <si>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</si>
  <si>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</si>
  <si>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</si>
  <si>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</si>
  <si>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</si>
  <si>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</si>
  <si>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</si>
  <si>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</si>
  <si>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</si>
  <si>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</si>
  <si>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</si>
  <si>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</si>
  <si>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</si>
  <si>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</si>
  <si>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</si>
  <si>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</si>
  <si>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</si>
  <si>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</si>
  <si>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</si>
  <si>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</si>
  <si>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</si>
  <si>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</si>
  <si>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</si>
  <si>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</si>
  <si>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</si>
  <si>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</si>
  <si>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</si>
  <si>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</si>
  <si>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</si>
  <si>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</si>
  <si>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</si>
  <si>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</si>
  <si>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</si>
  <si>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</si>
  <si>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</si>
  <si>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</si>
  <si>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</si>
  <si>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</si>
  <si>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</si>
  <si>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</si>
  <si>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</si>
  <si>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</si>
  <si>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</si>
  <si>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</si>
  <si>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</si>
  <si>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</si>
  <si>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</si>
  <si>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</si>
  <si>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</si>
  <si>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</si>
  <si>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</si>
  <si>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</si>
  <si>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</si>
  <si>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</si>
  <si>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</si>
  <si>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</si>
  <si>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</si>
  <si>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</si>
  <si>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</si>
  <si>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</si>
  <si>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</si>
  <si>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</si>
  <si>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</si>
  <si>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</si>
  <si>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</si>
  <si>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</si>
  <si>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</si>
  <si>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</si>
  <si>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</si>
  <si>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</si>
  <si>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</si>
  <si>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</si>
  <si>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</si>
  <si>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</si>
  <si>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</si>
  <si>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</si>
  <si>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</si>
  <si>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</si>
  <si>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</si>
  <si>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</si>
  <si>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</si>
  <si>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</si>
  <si>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</si>
  <si>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</si>
  <si>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</si>
  <si>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</si>
  <si>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</si>
  <si>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</si>
  <si>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</si>
  <si>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</si>
  <si>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</si>
  <si>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</si>
  <si>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</si>
  <si>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</si>
  <si>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</si>
  <si>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</si>
  <si>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</si>
  <si>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</si>
  <si>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</si>
  <si>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</si>
  <si>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</si>
  <si>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</si>
  <si>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</si>
  <si>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</si>
  <si>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</si>
  <si>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</si>
  <si>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</si>
  <si>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</si>
  <si>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</si>
  <si>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</si>
  <si>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</si>
  <si>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</si>
  <si>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</si>
  <si>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</si>
  <si>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</si>
  <si>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</si>
  <si>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</si>
  <si>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</si>
  <si>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</si>
  <si>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</si>
  <si>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</si>
  <si>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</si>
  <si>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</si>
  <si>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</si>
  <si>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</si>
  <si>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</si>
  <si>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</si>
  <si>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</si>
  <si>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</si>
  <si>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</si>
  <si>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</si>
  <si>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</si>
  <si>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</si>
  <si>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</si>
  <si>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</si>
  <si>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</si>
  <si>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</si>
  <si>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</si>
  <si>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</si>
  <si>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</si>
  <si>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</si>
  <si>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</si>
  <si>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</si>
  <si>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</si>
  <si>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</si>
  <si>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</si>
  <si>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</si>
  <si>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</si>
  <si>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</si>
  <si>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</si>
  <si>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</si>
  <si>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</si>
  <si>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</si>
  <si>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</si>
  <si>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</si>
  <si>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</si>
  <si>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</si>
  <si>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</si>
  <si>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</si>
  <si>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</si>
  <si>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</si>
  <si>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</si>
  <si>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</si>
  <si>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</si>
  <si>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</si>
  <si>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</si>
  <si>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</si>
  <si>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</si>
  <si>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</si>
  <si>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</si>
  <si>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</si>
  <si>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</si>
  <si>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</si>
  <si>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</si>
  <si>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</si>
  <si>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</si>
  <si>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</si>
  <si>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</si>
  <si>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</si>
  <si>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</si>
  <si>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</si>
  <si>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</si>
  <si>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</si>
  <si>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</si>
  <si>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</si>
  <si>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</si>
  <si>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</si>
  <si>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</si>
  <si>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</si>
  <si>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</si>
  <si>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</si>
  <si>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</si>
  <si>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</si>
  <si>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</si>
  <si>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</si>
  <si>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</si>
  <si>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</si>
  <si>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</si>
  <si>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</si>
  <si>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</si>
  <si>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</si>
  <si>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</si>
  <si>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</si>
  <si>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</si>
  <si>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</si>
  <si>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</si>
  <si>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</si>
  <si>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</si>
  <si>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</si>
  <si>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</si>
  <si>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</si>
  <si>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</si>
  <si>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</si>
  <si>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</si>
  <si>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</si>
  <si>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</si>
  <si>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</si>
  <si>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</si>
  <si>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</si>
  <si>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</si>
  <si>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</si>
  <si>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</si>
  <si>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</si>
  <si>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</si>
  <si>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</si>
  <si>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</si>
  <si>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</si>
  <si>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</si>
  <si>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</si>
  <si>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</si>
  <si>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</si>
  <si>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</si>
  <si>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</si>
  <si>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</si>
  <si>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</si>
  <si>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</si>
  <si>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</si>
  <si>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</si>
  <si>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</si>
  <si>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</si>
  <si>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</si>
  <si>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</si>
  <si>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</si>
  <si>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</si>
  <si>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</si>
  <si>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</si>
  <si>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</si>
  <si>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</si>
  <si>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</si>
  <si>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</si>
  <si>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</si>
  <si>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</si>
  <si>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</si>
  <si>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</si>
  <si>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</si>
  <si>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</si>
  <si>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</si>
  <si>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</si>
  <si>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</si>
  <si>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</si>
  <si>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</si>
  <si>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</si>
  <si>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</si>
  <si>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</si>
  <si>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</si>
  <si>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</si>
  <si>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</si>
  <si>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</si>
  <si>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</si>
  <si>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</si>
  <si>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</si>
  <si>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</si>
  <si>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</si>
  <si>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</si>
  <si>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</si>
  <si>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</si>
  <si>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</si>
  <si>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</si>
  <si>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</si>
  <si>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</si>
  <si>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</si>
  <si>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</si>
  <si>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</si>
  <si>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</si>
  <si>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</si>
  <si>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</si>
  <si>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</si>
  <si>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</si>
  <si>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</si>
  <si>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</si>
  <si>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</si>
  <si>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</si>
  <si>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</si>
  <si>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</si>
  <si>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</si>
  <si>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</si>
  <si>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</si>
  <si>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</si>
  <si>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</si>
  <si>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</si>
  <si>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</si>
  <si>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</si>
  <si>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</si>
  <si>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</si>
  <si>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</si>
  <si>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</si>
  <si>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</si>
  <si>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</si>
  <si>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</si>
  <si>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</si>
  <si>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</si>
  <si>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</si>
  <si>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</si>
  <si>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</si>
  <si>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</si>
  <si>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</si>
  <si>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</si>
  <si>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</si>
  <si>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</si>
  <si>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</si>
  <si>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</si>
  <si>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</si>
  <si>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</si>
  <si>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</si>
  <si>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</si>
  <si>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</si>
  <si>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</si>
  <si>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</si>
  <si>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</si>
  <si>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</si>
  <si>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</si>
  <si>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</si>
  <si>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</si>
  <si>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</si>
  <si>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</si>
  <si>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</si>
  <si>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</si>
  <si>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</si>
  <si>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</si>
  <si>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</si>
  <si>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</si>
  <si>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</si>
  <si>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</si>
  <si>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</si>
  <si>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</si>
  <si>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</si>
  <si>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</si>
  <si>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</si>
  <si>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</si>
  <si>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</si>
  <si>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</si>
  <si>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</si>
  <si>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</si>
  <si>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</si>
  <si>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</si>
  <si>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</si>
  <si>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</si>
  <si>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</si>
  <si>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</si>
  <si>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</si>
  <si>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</si>
  <si>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</si>
  <si>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</si>
  <si>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</si>
  <si>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</si>
  <si>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</si>
  <si>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</si>
  <si>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</si>
  <si>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</si>
  <si>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</si>
  <si>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</si>
  <si>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</si>
  <si>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</si>
  <si>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</si>
  <si>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</si>
  <si>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</si>
  <si>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</si>
  <si>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</si>
  <si>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</si>
  <si>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</si>
  <si>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</si>
  <si>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</si>
  <si>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</si>
  <si>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</si>
  <si>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</si>
  <si>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</si>
  <si>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</si>
  <si>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</si>
  <si>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</si>
  <si>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</si>
  <si>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</si>
  <si>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</si>
  <si>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</si>
  <si>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</si>
  <si>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</si>
  <si>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</si>
  <si>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</si>
  <si>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</si>
  <si>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</si>
  <si>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</si>
  <si>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</si>
  <si>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</si>
  <si>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</si>
  <si>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</si>
  <si>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</si>
  <si>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</si>
  <si>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</si>
  <si>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</si>
  <si>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</si>
  <si>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</si>
  <si>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</si>
  <si>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</si>
  <si>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</si>
  <si>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</si>
  <si>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</si>
  <si>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</si>
  <si>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</si>
  <si>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</si>
  <si>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</si>
  <si>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</si>
  <si>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</si>
  <si>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</si>
  <si>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</si>
  <si>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</si>
  <si>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</si>
  <si>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</si>
  <si>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</si>
  <si>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</si>
  <si>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</si>
  <si>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</si>
  <si>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</si>
  <si>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</si>
  <si>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</si>
  <si>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</si>
  <si>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</si>
  <si>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</si>
  <si>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</si>
  <si>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</si>
  <si>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</si>
  <si>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</si>
  <si>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</si>
  <si>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</si>
  <si>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</si>
  <si>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</si>
  <si>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</si>
  <si>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</si>
  <si>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</si>
  <si>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</si>
  <si>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</si>
  <si>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</si>
  <si>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</si>
  <si>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</si>
  <si>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</si>
  <si>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</si>
  <si>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</si>
  <si>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</si>
  <si>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</si>
  <si>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</si>
  <si>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</si>
  <si>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</si>
  <si>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</si>
  <si>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</si>
  <si>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</si>
  <si>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</si>
  <si>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</si>
  <si>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</si>
  <si>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</si>
  <si>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</si>
  <si>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</si>
  <si>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</si>
  <si>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</si>
  <si>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</si>
  <si>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</si>
  <si>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</si>
  <si>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</si>
  <si>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</si>
  <si>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</si>
  <si>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</si>
  <si>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</si>
  <si>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</si>
  <si>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</si>
  <si>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</si>
  <si>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</si>
  <si>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</si>
  <si>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</si>
  <si>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</si>
  <si>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</si>
  <si>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</si>
  <si>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</si>
  <si>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</si>
  <si>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</si>
  <si>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</si>
  <si>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</si>
  <si>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</si>
  <si>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</si>
  <si>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</si>
  <si>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</si>
  <si>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</si>
  <si>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</si>
  <si>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</si>
  <si>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</si>
  <si>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</si>
  <si>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</si>
  <si>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</si>
  <si>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</si>
  <si>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</si>
  <si>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</si>
  <si>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</si>
  <si>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</si>
  <si>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</si>
  <si>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</si>
  <si>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</si>
  <si>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</si>
  <si>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</si>
  <si>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</si>
  <si>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</si>
  <si>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</si>
  <si>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</si>
  <si>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</si>
  <si>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</si>
  <si>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</si>
  <si>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</si>
  <si>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</si>
  <si>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</si>
  <si>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</si>
  <si>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</si>
  <si>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</si>
  <si>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</si>
  <si>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</si>
  <si>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</si>
  <si>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</si>
  <si>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</si>
  <si>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</si>
  <si>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</si>
  <si>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</si>
  <si>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</si>
  <si>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</si>
  <si>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</si>
  <si>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</si>
  <si>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</si>
  <si>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</si>
  <si>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</si>
  <si>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</si>
  <si>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</si>
  <si>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</si>
  <si>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</si>
  <si>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</si>
  <si>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</si>
  <si>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</si>
  <si>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</si>
  <si>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</si>
  <si>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</si>
  <si>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</si>
  <si>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</si>
  <si>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</si>
  <si>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</si>
  <si>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</si>
  <si>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</si>
  <si>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</si>
  <si>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</si>
  <si>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</si>
  <si>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</si>
  <si>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</si>
  <si>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</si>
  <si>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</si>
  <si>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</si>
  <si>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</si>
  <si>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</si>
  <si>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</si>
  <si>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</si>
  <si>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</si>
  <si>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</si>
  <si>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</si>
  <si>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</si>
  <si>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</si>
  <si>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</si>
  <si>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</si>
  <si>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</si>
  <si>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</si>
  <si>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</si>
  <si>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</si>
  <si>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</si>
  <si>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</si>
  <si>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</si>
  <si>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</si>
  <si>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</si>
  <si>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</si>
  <si>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</si>
  <si>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</si>
  <si>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</si>
  <si>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</si>
  <si>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</si>
  <si>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</si>
  <si>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</si>
  <si>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</si>
  <si>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</si>
  <si>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</si>
  <si>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</si>
  <si>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</si>
  <si>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</si>
  <si>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</si>
  <si>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</si>
  <si>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</si>
  <si>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</si>
  <si>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</si>
  <si>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</si>
  <si>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</si>
  <si>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</si>
  <si>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</si>
  <si>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</si>
  <si>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</si>
  <si>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</si>
  <si>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</si>
  <si>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</si>
  <si>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</si>
  <si>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</si>
  <si>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</si>
  <si>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</si>
  <si>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</si>
  <si>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</si>
  <si>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</si>
  <si>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</si>
  <si>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</si>
  <si>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</si>
  <si>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</si>
  <si>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</si>
  <si>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</si>
  <si>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</si>
  <si>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</si>
  <si>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</si>
  <si>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</si>
  <si>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</si>
  <si>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</si>
  <si>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</si>
  <si>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</si>
  <si>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</si>
  <si>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</si>
  <si>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</si>
  <si>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</si>
  <si>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</si>
  <si>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</si>
  <si>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</si>
  <si>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</si>
  <si>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</si>
  <si>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</si>
  <si>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</si>
  <si>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</si>
  <si>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</si>
  <si>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</si>
  <si>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</si>
  <si>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</si>
  <si>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</si>
  <si>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</si>
  <si>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</si>
  <si>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</si>
  <si>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</si>
  <si>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</si>
  <si>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</si>
  <si>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</si>
  <si>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</si>
  <si>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</si>
  <si>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</si>
  <si>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</si>
  <si>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</si>
  <si>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</si>
  <si>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</si>
  <si>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</si>
  <si>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</si>
  <si>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</si>
  <si>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</si>
  <si>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</si>
  <si>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</si>
  <si>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</si>
  <si>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</si>
  <si>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</si>
  <si>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</si>
  <si>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</si>
  <si>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</si>
  <si>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</si>
  <si>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</si>
  <si>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</si>
  <si>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</si>
  <si>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</si>
  <si>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</si>
  <si>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</si>
  <si>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</si>
  <si>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</si>
  <si>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</si>
  <si>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</si>
  <si>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</si>
  <si>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</si>
  <si>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</si>
  <si>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</si>
  <si>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</si>
  <si>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</si>
  <si>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</si>
  <si>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</si>
  <si>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</si>
  <si>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</si>
  <si>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</si>
  <si>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</si>
  <si>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</si>
  <si>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</si>
  <si>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</si>
  <si>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</si>
  <si>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</si>
  <si>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</si>
  <si>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</si>
  <si>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</si>
  <si>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</si>
  <si>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</si>
  <si>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</si>
  <si>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</si>
  <si>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</si>
  <si>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</si>
  <si>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</si>
  <si>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</si>
  <si>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</si>
  <si>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</si>
  <si>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</si>
  <si>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</si>
  <si>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</si>
  <si>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</si>
  <si>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</si>
  <si>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</si>
  <si>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</si>
  <si>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</si>
  <si>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</si>
  <si>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</si>
  <si>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</si>
  <si>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</si>
  <si>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</si>
  <si>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</si>
  <si>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</si>
  <si>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</si>
  <si>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</si>
  <si>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</si>
  <si>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</si>
  <si>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</si>
  <si>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</si>
  <si>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</si>
  <si>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</si>
  <si>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</si>
  <si>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</si>
  <si>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</si>
  <si>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</si>
  <si>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</si>
  <si>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</si>
  <si>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</si>
  <si>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</si>
  <si>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</si>
  <si>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</si>
  <si>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</si>
  <si>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</si>
  <si>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</si>
  <si>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</si>
  <si>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</si>
  <si>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</si>
  <si>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</si>
  <si>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</si>
  <si>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</si>
  <si>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</si>
  <si>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</si>
  <si>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</si>
  <si>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</si>
  <si>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</si>
  <si>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</si>
  <si>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</si>
  <si>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</si>
  <si>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</si>
  <si>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</si>
  <si>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</si>
  <si>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</si>
  <si>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</si>
  <si>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</si>
  <si>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</si>
  <si>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</si>
  <si>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</si>
  <si>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</si>
  <si>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</si>
  <si>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</si>
  <si>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</si>
  <si>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</si>
  <si>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</si>
  <si>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</si>
  <si>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</si>
  <si>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</si>
  <si>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</si>
  <si>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</si>
  <si>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</si>
  <si>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</si>
  <si>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</si>
  <si>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</si>
  <si>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</si>
  <si>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</si>
  <si>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</si>
  <si>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</si>
  <si>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</si>
  <si>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</si>
  <si>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</si>
  <si>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</si>
  <si>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</si>
  <si>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</si>
  <si>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</si>
  <si>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</si>
  <si>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</si>
  <si>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</si>
  <si>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</si>
  <si>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</si>
  <si>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</si>
  <si>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</si>
  <si>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</si>
  <si>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</si>
  <si>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</si>
  <si>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</si>
  <si>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</si>
  <si>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</si>
  <si>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</si>
  <si>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</si>
  <si>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</si>
  <si>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</si>
  <si>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</si>
  <si>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</si>
  <si>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</si>
  <si>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</si>
  <si>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</si>
  <si>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</si>
  <si>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</si>
  <si>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</si>
  <si>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</si>
  <si>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</si>
  <si>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</si>
  <si>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</si>
  <si>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</si>
  <si>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</si>
  <si>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</si>
  <si>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</si>
  <si>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</si>
  <si>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</si>
  <si>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</si>
  <si>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</si>
  <si>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</si>
  <si>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</si>
  <si>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</si>
  <si>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</si>
  <si>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</si>
  <si>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</si>
  <si>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</si>
  <si>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</si>
  <si>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</si>
  <si>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</si>
  <si>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</si>
  <si>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</si>
  <si>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</si>
  <si>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</si>
  <si>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</si>
  <si>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</si>
  <si>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</si>
  <si>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</si>
  <si>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</si>
  <si>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</si>
  <si>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</si>
  <si>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</si>
  <si>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</si>
  <si>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</si>
  <si>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</si>
  <si>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</si>
  <si>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</si>
  <si>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</si>
  <si>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</si>
  <si>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</si>
  <si>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</si>
  <si>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</si>
  <si>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</si>
  <si>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</si>
  <si>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</si>
  <si>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</si>
  <si>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</si>
  <si>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</si>
  <si>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</si>
  <si>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</si>
  <si>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</si>
  <si>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</si>
  <si>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</si>
  <si>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</si>
  <si>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</si>
  <si>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</si>
  <si>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</si>
  <si>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</si>
  <si>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</si>
  <si>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</si>
  <si>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</si>
  <si>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</si>
  <si>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</si>
  <si>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</si>
  <si>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</si>
  <si>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</si>
  <si>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</si>
  <si>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</si>
  <si>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</si>
  <si>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</si>
  <si>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</si>
  <si>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</si>
  <si>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</si>
  <si>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</si>
  <si>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</si>
  <si>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</si>
  <si>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</si>
  <si>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</si>
  <si>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</si>
  <si>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</si>
  <si>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</si>
  <si>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</si>
  <si>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</si>
  <si>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</si>
  <si>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</si>
  <si>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</si>
  <si>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</si>
  <si>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</si>
  <si>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</si>
  <si>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</si>
  <si>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</si>
  <si>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</si>
  <si>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</si>
  <si>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</si>
  <si>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</si>
  <si>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</si>
  <si>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</si>
  <si>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</si>
  <si>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</si>
  <si>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</si>
  <si>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</si>
  <si>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</si>
  <si>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</si>
  <si>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</si>
  <si>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</si>
  <si>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</si>
  <si>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</si>
  <si>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</si>
  <si>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</si>
  <si>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</si>
  <si>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</si>
  <si>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</si>
  <si>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</si>
  <si>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</si>
  <si>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</si>
  <si>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</si>
  <si>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</si>
  <si>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</si>
  <si>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</si>
  <si>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</si>
  <si>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</si>
  <si>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</si>
  <si>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</si>
  <si>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</si>
  <si>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</si>
  <si>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</si>
  <si>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</si>
  <si>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</si>
  <si>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</si>
  <si>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</si>
  <si>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</si>
  <si>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</si>
  <si>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</si>
  <si>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</si>
  <si>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</si>
  <si>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</si>
  <si>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</si>
  <si>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</si>
  <si>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</si>
  <si>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</si>
  <si>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</si>
  <si>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</si>
  <si>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</si>
  <si>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</si>
  <si>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</si>
  <si>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</si>
  <si>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</si>
  <si>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</si>
  <si>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</si>
  <si>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</si>
  <si>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</si>
  <si>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</si>
  <si>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</si>
  <si>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</si>
  <si>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</si>
  <si>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</si>
  <si>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</si>
  <si>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</si>
  <si>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</si>
  <si>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</si>
  <si>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</si>
  <si>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</si>
  <si>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</si>
  <si>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</si>
  <si>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</si>
  <si>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</si>
  <si>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</si>
  <si>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</si>
  <si>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</si>
  <si>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</si>
  <si>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</si>
  <si>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</si>
  <si>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</si>
  <si>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</si>
  <si>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</si>
  <si>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</si>
  <si>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</si>
  <si>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</si>
  <si>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</si>
  <si>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</si>
  <si>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</si>
  <si>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</si>
  <si>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</si>
  <si>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</si>
  <si>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</si>
  <si>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</si>
  <si>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</si>
  <si>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</si>
  <si>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</si>
  <si>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</si>
  <si>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</si>
  <si>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</si>
  <si>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</si>
  <si>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</si>
  <si>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</si>
  <si>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</si>
  <si>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</si>
  <si>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</si>
  <si>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</si>
  <si>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</si>
  <si>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</si>
  <si>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</si>
  <si>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</si>
  <si>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</si>
  <si>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</si>
  <si>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</si>
  <si>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</si>
  <si>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</si>
  <si>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</si>
  <si>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</si>
  <si>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</si>
  <si>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</si>
  <si>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</si>
  <si>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</si>
  <si>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</si>
  <si>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</si>
  <si>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</si>
  <si>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</si>
  <si>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</si>
  <si>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</si>
  <si>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</si>
  <si>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</si>
  <si>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</si>
  <si>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</si>
  <si>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</si>
  <si>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</si>
  <si>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</si>
  <si>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</si>
  <si>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</si>
  <si>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</si>
  <si>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</si>
  <si>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</si>
  <si>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</si>
  <si>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</si>
  <si>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</si>
  <si>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</si>
  <si>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</si>
  <si>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</si>
  <si>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</si>
  <si>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</si>
  <si>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</si>
  <si>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</si>
  <si>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</si>
  <si>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</si>
  <si>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</si>
  <si>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</si>
  <si>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</si>
  <si>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</si>
  <si>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</si>
  <si>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</si>
  <si>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</si>
  <si>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</si>
  <si>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</si>
  <si>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</si>
  <si>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</si>
  <si>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</si>
  <si>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</si>
  <si>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</si>
  <si>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</si>
  <si>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</si>
  <si>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</si>
  <si>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</si>
  <si>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</si>
  <si>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</si>
  <si>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</si>
  <si>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</si>
  <si>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</si>
  <si>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</si>
  <si>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</si>
  <si>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</si>
  <si>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</si>
  <si>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</si>
  <si>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</si>
  <si>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</si>
  <si>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</si>
  <si>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</si>
  <si>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</si>
  <si>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</si>
  <si>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</si>
  <si>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</si>
  <si>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</si>
  <si>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</si>
  <si>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</si>
  <si>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</si>
  <si>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</si>
  <si>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</si>
  <si>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</si>
  <si>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</si>
  <si>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</si>
  <si>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</si>
  <si>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</si>
  <si>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</si>
  <si>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</si>
  <si>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</si>
  <si>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</si>
  <si>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</si>
  <si>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</si>
  <si>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</si>
  <si>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</si>
  <si>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</si>
  <si>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</si>
  <si>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</si>
  <si>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</si>
  <si>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</si>
  <si>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</si>
  <si>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</si>
  <si>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</si>
  <si>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</si>
  <si>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</si>
  <si>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</si>
  <si>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</si>
  <si>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</si>
  <si>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</si>
  <si>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</si>
  <si>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</si>
  <si>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</si>
  <si>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</si>
  <si>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</si>
  <si>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</si>
  <si>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</si>
  <si>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</si>
  <si>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</si>
  <si>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</si>
  <si>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</si>
  <si>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</si>
  <si>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</si>
  <si>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</si>
  <si>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</si>
  <si>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</si>
  <si>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</si>
  <si>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</si>
  <si>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</si>
  <si>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</si>
  <si>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</si>
  <si>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</si>
  <si>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</si>
  <si>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</si>
  <si>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</si>
  <si>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</si>
  <si>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</si>
  <si>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</si>
  <si>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</si>
  <si>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</si>
  <si>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</si>
  <si>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</si>
  <si>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</si>
  <si>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</si>
  <si>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</si>
  <si>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</si>
  <si>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</si>
  <si>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</si>
  <si>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</si>
  <si>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</si>
  <si>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</si>
  <si>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</si>
  <si>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</si>
  <si>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</si>
  <si>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</si>
  <si>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</si>
  <si>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</si>
  <si>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</si>
  <si>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</si>
  <si>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</si>
  <si>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</si>
  <si>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</si>
  <si>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</si>
  <si>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</si>
  <si>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</si>
  <si>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</si>
  <si>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</si>
  <si>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</si>
  <si>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</si>
  <si>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</si>
  <si>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</si>
  <si>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</si>
  <si>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</si>
  <si>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</si>
  <si>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</si>
  <si>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</si>
  <si>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</si>
  <si>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</si>
  <si>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</si>
  <si>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</si>
  <si>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</si>
  <si>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</si>
  <si>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</si>
  <si>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</si>
  <si>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</si>
  <si>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</si>
  <si>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</si>
  <si>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</si>
  <si>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</si>
  <si>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</si>
  <si>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</si>
  <si>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</si>
  <si>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</si>
  <si>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</si>
  <si>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</si>
  <si>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</si>
  <si>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</si>
  <si>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</si>
  <si>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</si>
  <si>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</si>
  <si>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</si>
  <si>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</si>
  <si>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</si>
  <si>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</si>
  <si>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</si>
  <si>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</si>
  <si>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</si>
  <si>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</si>
  <si>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</si>
  <si>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</si>
  <si>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</si>
  <si>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</si>
  <si>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</si>
  <si>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</si>
  <si>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</si>
  <si>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</si>
  <si>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</si>
  <si>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</si>
  <si>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</si>
  <si>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</si>
  <si>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</si>
  <si>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</si>
  <si>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</si>
  <si>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</si>
  <si>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</si>
  <si>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</si>
  <si>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</si>
  <si>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</si>
  <si>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</si>
  <si>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</si>
  <si>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</si>
  <si>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</si>
  <si>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</si>
  <si>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</si>
  <si>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</si>
  <si>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</si>
  <si>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</si>
  <si>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</si>
  <si>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</si>
  <si>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</si>
  <si>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</si>
  <si>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</si>
  <si>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</si>
  <si>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</si>
  <si>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</si>
  <si>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</si>
  <si>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</si>
  <si>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</si>
  <si>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</si>
  <si>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</si>
  <si>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</si>
  <si>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</si>
  <si>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</si>
  <si>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</si>
  <si>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</si>
  <si>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</si>
  <si>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</si>
  <si>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</si>
  <si>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</si>
  <si>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</si>
  <si>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</si>
  <si>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</si>
  <si>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</si>
  <si>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</si>
  <si>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</si>
  <si>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</si>
  <si>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</si>
  <si>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</si>
  <si>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</si>
  <si>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</si>
  <si>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</si>
  <si>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</si>
  <si>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</si>
  <si>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</si>
  <si>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</si>
  <si>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</si>
  <si>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</si>
  <si>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</si>
  <si>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</si>
  <si>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</si>
  <si>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</si>
  <si>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</si>
  <si>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</si>
  <si>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</si>
  <si>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</si>
  <si>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</si>
  <si>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</si>
  <si>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</si>
  <si>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</si>
  <si>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</si>
  <si>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</si>
  <si>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</si>
  <si>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</si>
  <si>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</si>
  <si>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</si>
  <si>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</si>
  <si>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</si>
  <si>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</si>
  <si>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</si>
  <si>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</si>
  <si>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</si>
  <si>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</si>
  <si>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</si>
  <si>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</si>
  <si>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</si>
  <si>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</si>
  <si>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</si>
  <si>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</si>
  <si>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</si>
  <si>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</si>
  <si>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</si>
  <si>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</si>
  <si>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</si>
  <si>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</si>
  <si>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</si>
  <si>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</si>
  <si>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</si>
  <si>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</si>
  <si>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</si>
  <si>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</si>
  <si>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</si>
  <si>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</si>
  <si>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</si>
  <si>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</si>
  <si>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</si>
  <si>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</si>
  <si>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</si>
  <si>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</si>
  <si>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</si>
  <si>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</si>
  <si>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</si>
  <si>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</si>
  <si>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</si>
  <si>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</si>
  <si>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</si>
  <si>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</si>
  <si>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</si>
  <si>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</si>
  <si>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</si>
  <si>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</si>
  <si>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</si>
  <si>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</si>
  <si>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</si>
  <si>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</si>
  <si>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</si>
  <si>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</si>
  <si>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</si>
  <si>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</si>
  <si>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</si>
  <si>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</si>
  <si>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</si>
  <si>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</si>
  <si>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</si>
  <si>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</si>
  <si>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</si>
  <si>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</si>
  <si>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</si>
  <si>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</si>
  <si>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</si>
  <si>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</si>
  <si>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</si>
  <si>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</si>
  <si>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</si>
  <si>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</si>
  <si>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</si>
  <si>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</si>
  <si>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</si>
  <si>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</si>
  <si>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</si>
  <si>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</si>
  <si>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</si>
  <si>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</si>
  <si>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</si>
  <si>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</si>
  <si>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</si>
  <si>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</si>
  <si>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</si>
  <si>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</si>
  <si>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</si>
  <si>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</si>
  <si>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</si>
  <si>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</si>
  <si>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</si>
  <si>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</si>
  <si>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</si>
  <si>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</si>
  <si>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</si>
  <si>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</si>
  <si>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</si>
  <si>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</si>
  <si>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</si>
  <si>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</si>
  <si>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</si>
  <si>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</si>
  <si>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</si>
  <si>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</si>
  <si>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</si>
  <si>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</si>
  <si>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</si>
  <si>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</si>
  <si>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</si>
  <si>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</si>
  <si>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</si>
  <si>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</si>
  <si>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</si>
  <si>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</si>
  <si>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</si>
  <si>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</si>
  <si>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</si>
  <si>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</si>
  <si>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</si>
  <si>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</si>
  <si>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</si>
  <si>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</si>
  <si>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</si>
  <si>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</si>
  <si>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</si>
  <si>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</si>
  <si>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</si>
  <si>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</si>
  <si>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</si>
  <si>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</si>
  <si>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</si>
  <si>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</si>
  <si>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</si>
  <si>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</si>
  <si>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</si>
  <si>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</si>
  <si>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</si>
  <si>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</si>
  <si>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</si>
  <si>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</si>
  <si>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</si>
  <si>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</si>
  <si>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</si>
  <si>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</si>
  <si>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</si>
  <si>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</si>
  <si>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</si>
  <si>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</si>
  <si>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</si>
  <si>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</si>
  <si>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</si>
  <si>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</si>
  <si>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</si>
  <si>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</si>
  <si>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</si>
  <si>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</si>
  <si>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</si>
  <si>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</si>
  <si>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</si>
  <si>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</si>
  <si>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</si>
  <si>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</si>
  <si>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</si>
  <si>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</si>
  <si>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</si>
  <si>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</si>
  <si>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</si>
  <si>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</si>
  <si>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</si>
  <si>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</si>
  <si>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</si>
  <si>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</si>
  <si>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</si>
  <si>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</si>
  <si>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</si>
  <si>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</si>
  <si>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</si>
  <si>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</si>
  <si>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</si>
  <si>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</si>
  <si>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</si>
  <si>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</si>
  <si>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</si>
  <si>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</si>
  <si>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</si>
  <si>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</si>
  <si>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</si>
  <si>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</si>
  <si>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</si>
  <si>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</si>
  <si>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</si>
  <si>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</si>
  <si>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</si>
  <si>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</si>
  <si>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</si>
  <si>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</si>
  <si>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</si>
  <si>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</si>
  <si>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</si>
  <si>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</si>
  <si>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</si>
  <si>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</si>
  <si>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</si>
  <si>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</si>
  <si>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</si>
  <si>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</si>
  <si>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</si>
  <si>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</si>
  <si>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</si>
  <si>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</si>
  <si>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</si>
  <si>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</si>
  <si>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</si>
  <si>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</si>
  <si>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</si>
  <si>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</si>
  <si>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</si>
  <si>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</si>
  <si>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</si>
  <si>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</si>
  <si>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</si>
  <si>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</si>
  <si>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</si>
  <si>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</si>
  <si>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</si>
  <si>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</si>
  <si>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</si>
  <si>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</si>
  <si>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</si>
  <si>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</si>
  <si>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</si>
  <si>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</si>
  <si>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</si>
  <si>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</si>
  <si>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</si>
  <si>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</si>
  <si>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</si>
  <si>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</si>
  <si>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</si>
  <si>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</si>
  <si>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</si>
  <si>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</si>
  <si>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</si>
  <si>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</si>
  <si>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</si>
  <si>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</si>
  <si>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</si>
  <si>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</si>
  <si>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</si>
  <si>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</si>
  <si>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</si>
  <si>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</si>
  <si>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</si>
  <si>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</si>
  <si>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</si>
  <si>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</si>
  <si>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</si>
  <si>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</si>
  <si>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</si>
  <si>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</si>
  <si>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</si>
  <si>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</si>
  <si>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</si>
  <si>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</si>
  <si>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</si>
  <si>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</si>
  <si>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</si>
  <si>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</si>
  <si>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</si>
  <si>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</si>
  <si>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</si>
  <si>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</si>
  <si>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</si>
  <si>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</si>
  <si>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</si>
  <si>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</si>
  <si>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</si>
  <si>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</si>
  <si>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</si>
  <si>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</si>
  <si>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</si>
  <si>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</si>
  <si>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</si>
  <si>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</si>
  <si>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</si>
  <si>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</si>
  <si>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</si>
  <si>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</si>
  <si>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</si>
  <si>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</si>
  <si>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</si>
  <si>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</si>
  <si>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</si>
  <si>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</si>
  <si>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</si>
  <si>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</si>
  <si>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</si>
  <si>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</si>
  <si>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</si>
  <si>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</si>
  <si>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</si>
  <si>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</si>
  <si>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</si>
  <si>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</si>
  <si>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</si>
  <si>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</si>
  <si>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</si>
  <si>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</si>
  <si>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</si>
  <si>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</si>
  <si>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</si>
  <si>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</si>
  <si>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</si>
  <si>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</si>
  <si>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</si>
  <si>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</si>
  <si>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</si>
  <si>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</si>
  <si>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</si>
  <si>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</si>
  <si>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</si>
  <si>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</si>
  <si>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</si>
  <si>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</si>
  <si>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</si>
  <si>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</si>
  <si>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</si>
  <si>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</si>
  <si>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</si>
  <si>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</si>
  <si>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</si>
  <si>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</si>
  <si>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</si>
  <si>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</si>
  <si>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</si>
  <si>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</si>
  <si>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</si>
  <si>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</si>
  <si>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</si>
  <si>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</si>
  <si>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</si>
  <si>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</si>
  <si>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</si>
  <si>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</si>
  <si>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</si>
  <si>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</si>
  <si>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</si>
  <si>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</si>
  <si>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</si>
  <si>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</si>
  <si>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</si>
  <si>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</si>
  <si>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</si>
  <si>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</si>
  <si>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</si>
  <si>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</si>
  <si>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</si>
  <si>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</si>
  <si>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</si>
  <si>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</si>
  <si>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</si>
  <si>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</si>
  <si>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</si>
  <si>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</si>
  <si>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</si>
  <si>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</si>
  <si>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</si>
  <si>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</si>
  <si>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</si>
  <si>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</si>
  <si>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</si>
  <si>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</si>
  <si>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</si>
  <si>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</si>
  <si>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</si>
  <si>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</si>
  <si>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</si>
  <si>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</si>
  <si>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</si>
  <si>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</si>
  <si>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</si>
  <si>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</si>
  <si>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</si>
  <si>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</si>
  <si>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</si>
  <si>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</si>
  <si>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</si>
  <si>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</si>
  <si>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</si>
  <si>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</si>
  <si>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</si>
  <si>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</si>
  <si>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</si>
  <si>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</si>
  <si>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</si>
  <si>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</si>
  <si>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</si>
  <si>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</si>
  <si>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</si>
  <si>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</si>
  <si>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</si>
  <si>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</si>
  <si>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</si>
  <si>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</si>
  <si>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</si>
  <si>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</si>
  <si>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</si>
  <si>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</si>
  <si>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</si>
  <si>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</si>
  <si>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</si>
  <si>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</si>
  <si>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</si>
  <si>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</si>
  <si>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</si>
  <si>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</si>
  <si>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</si>
  <si>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</si>
  <si>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</si>
  <si>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</si>
  <si>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</si>
  <si>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</si>
  <si>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</si>
  <si>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</si>
  <si>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</si>
  <si>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</si>
  <si>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</si>
  <si>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</si>
  <si>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</si>
  <si>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</si>
  <si>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</si>
  <si>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</si>
  <si>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</si>
  <si>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</si>
  <si>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</si>
  <si>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</si>
  <si>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</si>
  <si>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</si>
  <si>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</si>
  <si>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</si>
  <si>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</si>
  <si>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</si>
  <si>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</si>
  <si>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</si>
  <si>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</si>
  <si>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</si>
  <si>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</si>
  <si>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</si>
  <si>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</si>
  <si>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</si>
  <si>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</si>
  <si>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</si>
  <si>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</si>
  <si>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</si>
  <si>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</si>
  <si>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</si>
  <si>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</si>
  <si>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</si>
  <si>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</si>
  <si>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</si>
  <si>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</si>
  <si>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</si>
  <si>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</si>
  <si>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</si>
  <si>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</si>
  <si>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</si>
  <si>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</si>
  <si>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</si>
  <si>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</si>
  <si>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</si>
  <si>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</si>
  <si>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</si>
  <si>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</si>
  <si>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</si>
  <si>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</si>
  <si>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</si>
  <si>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</si>
  <si>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</si>
  <si>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</si>
  <si>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</si>
  <si>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</si>
  <si>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</si>
  <si>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</si>
  <si>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</si>
  <si>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</si>
  <si>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</si>
  <si>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</si>
  <si>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</si>
  <si>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</si>
  <si>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</si>
  <si>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</si>
  <si>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</si>
  <si>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</si>
  <si>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</si>
  <si>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</si>
  <si>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</si>
  <si>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</si>
  <si>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</si>
  <si>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</si>
  <si>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</si>
  <si>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</si>
  <si>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</si>
  <si>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</si>
  <si>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</si>
  <si>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</si>
  <si>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</si>
  <si>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</si>
  <si>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</si>
  <si>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</si>
  <si>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</si>
  <si>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</si>
  <si>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</si>
  <si>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</si>
  <si>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</si>
  <si>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</si>
  <si>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</si>
  <si>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</si>
  <si>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</si>
  <si>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</si>
  <si>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</si>
  <si>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</si>
  <si>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</si>
  <si>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</si>
  <si>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</si>
  <si>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</si>
  <si>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</si>
  <si>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</si>
  <si>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</si>
  <si>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</si>
  <si>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</si>
  <si>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</si>
  <si>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</si>
  <si>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</si>
  <si>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</si>
  <si>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</si>
  <si>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</si>
  <si>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</si>
  <si>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</si>
  <si>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</si>
  <si>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</si>
  <si>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</si>
  <si>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</si>
  <si>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</si>
  <si>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</si>
  <si>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</si>
  <si>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</si>
  <si>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</si>
  <si>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</si>
  <si>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</si>
  <si>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</si>
  <si>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</si>
  <si>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</si>
  <si>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</si>
  <si>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</si>
  <si>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</si>
  <si>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</si>
  <si>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</si>
  <si>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</si>
  <si>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</si>
  <si>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</si>
  <si>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</si>
  <si>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</si>
  <si>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</si>
  <si>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</si>
  <si>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</si>
  <si>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</si>
  <si>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</si>
  <si>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</si>
  <si>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</si>
  <si>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</si>
  <si>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</si>
  <si>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</si>
  <si>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</si>
  <si>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</si>
  <si>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</si>
  <si>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</si>
  <si>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</si>
  <si>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</si>
  <si>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</si>
  <si>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</si>
  <si>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</si>
  <si>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</si>
  <si>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</si>
  <si>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</si>
  <si>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</si>
  <si>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</si>
  <si>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</si>
  <si>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</si>
  <si>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</si>
  <si>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</si>
  <si>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</si>
  <si>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</si>
  <si>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</si>
  <si>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</si>
  <si>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</si>
  <si>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</si>
  <si>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</si>
  <si>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</si>
  <si>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</si>
  <si>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</si>
  <si>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</si>
  <si>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</si>
  <si>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</si>
  <si>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</si>
  <si>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</si>
  <si>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</si>
  <si>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</si>
  <si>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</si>
  <si>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</si>
  <si>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</si>
  <si>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</si>
  <si>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</si>
  <si>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</si>
  <si>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</si>
  <si>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</si>
  <si>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</si>
  <si>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</si>
  <si>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</si>
  <si>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</si>
  <si>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</si>
  <si>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</si>
  <si>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</si>
  <si>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</si>
  <si>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</si>
  <si>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</si>
  <si>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</si>
  <si>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</si>
  <si>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</si>
  <si>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</si>
  <si>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</si>
  <si>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</si>
  <si>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</si>
  <si>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</si>
  <si>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</si>
  <si>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</si>
  <si>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</si>
  <si>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</si>
  <si>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</si>
  <si>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</si>
  <si>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</si>
  <si>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</si>
  <si>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</si>
  <si>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</si>
  <si>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</si>
  <si>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</si>
  <si>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</si>
  <si>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</si>
  <si>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</si>
  <si>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</si>
  <si>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</si>
  <si>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</si>
  <si>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</si>
  <si>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</si>
  <si>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</si>
  <si>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</si>
  <si>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</si>
  <si>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</si>
  <si>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</si>
  <si>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</si>
  <si>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</si>
  <si>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</si>
  <si>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</si>
  <si>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</si>
  <si>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</si>
  <si>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</si>
  <si>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</si>
  <si>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</si>
  <si>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</si>
  <si>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</si>
  <si>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</si>
  <si>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</si>
  <si>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</si>
  <si>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</si>
  <si>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</si>
  <si>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</si>
  <si>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</si>
  <si>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</si>
  <si>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</si>
  <si>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</si>
  <si>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</si>
  <si>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</si>
  <si>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</si>
  <si>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</si>
  <si>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</si>
  <si>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</si>
  <si>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</si>
  <si>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</si>
  <si>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</si>
  <si>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</si>
  <si>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</si>
  <si>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</si>
  <si>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</si>
  <si>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</si>
  <si>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</si>
  <si>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</si>
  <si>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</si>
  <si>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</si>
  <si>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</si>
  <si>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</si>
  <si>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</si>
  <si>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</si>
  <si>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</si>
  <si>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</si>
  <si>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</si>
  <si>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</si>
  <si>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</si>
  <si>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</si>
  <si>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</si>
  <si>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</si>
  <si>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</si>
  <si>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</si>
  <si>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</si>
  <si>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</si>
  <si>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</si>
  <si>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</si>
  <si>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</si>
  <si>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</si>
  <si>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</si>
  <si>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</si>
  <si>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</si>
  <si>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</si>
  <si>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</si>
  <si>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</si>
  <si>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</si>
  <si>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</si>
  <si>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</si>
  <si>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</si>
  <si>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</si>
  <si>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</si>
  <si>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</si>
  <si>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</si>
  <si>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</si>
  <si>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</si>
  <si>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</si>
  <si>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</si>
  <si>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</si>
  <si>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</si>
  <si>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</si>
  <si>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</si>
  <si>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</si>
  <si>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</si>
  <si>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</si>
  <si>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</si>
  <si>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</si>
  <si>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</si>
  <si>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</si>
  <si>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</si>
  <si>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</si>
  <si>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</si>
  <si>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</si>
  <si>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</si>
  <si>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</si>
  <si>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</si>
  <si>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</si>
  <si>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</si>
  <si>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</si>
  <si>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</si>
  <si>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</si>
  <si>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</si>
  <si>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</si>
  <si>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</si>
  <si>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</si>
  <si>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</si>
  <si>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</si>
  <si>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</si>
  <si>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</si>
  <si>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</si>
  <si>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</si>
  <si>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</si>
  <si>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</si>
  <si>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</si>
  <si>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</si>
  <si>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</si>
  <si>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</si>
  <si>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</si>
  <si>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</si>
  <si>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</si>
  <si>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</si>
  <si>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</si>
  <si>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</si>
  <si>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</si>
  <si>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</si>
  <si>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</si>
  <si>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</si>
  <si>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</si>
  <si>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</si>
  <si>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</si>
  <si>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</si>
  <si>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</si>
  <si>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</si>
  <si>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</si>
  <si>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</si>
  <si>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</si>
  <si>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</si>
  <si>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</si>
  <si>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</si>
  <si>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</si>
  <si>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</si>
  <si>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</si>
  <si>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</si>
  <si>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</si>
  <si>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</si>
  <si>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</si>
  <si>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</si>
  <si>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</si>
  <si>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</si>
  <si>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</si>
  <si>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</si>
  <si>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</si>
  <si>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</si>
  <si>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</si>
  <si>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</si>
  <si>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</si>
  <si>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</si>
  <si>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</si>
  <si>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</si>
  <si>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</si>
  <si>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</si>
  <si>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</si>
  <si>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</si>
  <si>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</si>
  <si>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</si>
  <si>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</si>
  <si>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</si>
  <si>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</si>
  <si>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</si>
  <si>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</si>
  <si>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</si>
  <si>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</si>
  <si>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</si>
  <si>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</si>
  <si>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</si>
  <si>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</si>
  <si>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</si>
  <si>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</si>
  <si>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</si>
  <si>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</si>
  <si>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</si>
  <si>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</si>
  <si>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</si>
  <si>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</si>
  <si>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</si>
  <si>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</si>
  <si>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</si>
  <si>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</si>
  <si>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</si>
  <si>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</si>
  <si>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</si>
  <si>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</si>
  <si>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</si>
  <si>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</si>
  <si>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</si>
  <si>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</si>
  <si>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</si>
  <si>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</si>
  <si>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</si>
  <si>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</si>
  <si>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</si>
  <si>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</si>
  <si>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</si>
  <si>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</si>
  <si>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</si>
  <si>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</si>
  <si>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</si>
  <si>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</si>
  <si>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</si>
  <si>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</si>
  <si>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</si>
  <si>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</si>
  <si>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</si>
  <si>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</si>
  <si>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</si>
  <si>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</si>
  <si>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</si>
  <si>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</si>
  <si>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</si>
  <si>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</si>
  <si>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</si>
  <si>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</si>
  <si>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</si>
  <si>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</si>
  <si>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</si>
  <si>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</si>
  <si>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</si>
  <si>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</si>
  <si>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</si>
  <si>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</si>
  <si>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</si>
  <si>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</si>
  <si>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</si>
  <si>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</si>
  <si>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</si>
  <si>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</si>
  <si>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</si>
  <si>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</si>
  <si>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</si>
  <si>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</si>
  <si>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</si>
  <si>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</si>
  <si>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</si>
  <si>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</si>
  <si>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</si>
  <si>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</si>
  <si>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</si>
  <si>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</si>
  <si>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</si>
  <si>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</si>
  <si>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</si>
  <si>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</si>
  <si>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</si>
  <si>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</si>
  <si>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</si>
  <si>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</si>
  <si>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</si>
  <si>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</si>
  <si>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</si>
  <si>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</si>
  <si>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</si>
  <si>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</si>
  <si>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</si>
  <si>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</si>
  <si>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</si>
  <si>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</si>
  <si>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</si>
  <si>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</si>
  <si>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</si>
  <si>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</si>
  <si>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</si>
  <si>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</si>
  <si>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</si>
  <si>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</si>
  <si>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</si>
  <si>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</si>
  <si>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</si>
  <si>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</si>
  <si>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</si>
  <si>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</si>
  <si>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</si>
  <si>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</si>
  <si>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</si>
  <si>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</si>
  <si>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</si>
  <si>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</si>
  <si>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</si>
  <si>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</si>
  <si>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</si>
  <si>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</si>
  <si>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</si>
  <si>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</si>
  <si>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</si>
  <si>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</si>
  <si>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</si>
  <si>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</si>
  <si>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</si>
  <si>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</si>
  <si>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</si>
  <si>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</si>
  <si>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</si>
  <si>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</si>
  <si>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</si>
  <si>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</si>
  <si>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</si>
  <si>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</si>
  <si>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</si>
  <si>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</si>
  <si>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</si>
  <si>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</si>
  <si>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</si>
  <si>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</si>
  <si>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</si>
  <si>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</si>
  <si>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</si>
  <si>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</si>
  <si>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</si>
  <si>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</si>
  <si>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</si>
  <si>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</si>
  <si>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</si>
  <si>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</si>
  <si>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</si>
  <si>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</si>
  <si>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</si>
  <si>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</si>
  <si>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</si>
  <si>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</si>
  <si>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</si>
  <si>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</si>
  <si>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</si>
  <si>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</si>
  <si>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</si>
  <si>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</si>
  <si>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</si>
  <si>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</si>
  <si>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</si>
  <si>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</si>
  <si>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</si>
  <si>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</si>
  <si>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</si>
  <si>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</si>
  <si>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</si>
  <si>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</si>
  <si>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</si>
  <si>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</si>
  <si>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</si>
  <si>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</si>
  <si>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</si>
  <si>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</si>
  <si>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</si>
  <si>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</si>
  <si>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</si>
  <si>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</si>
  <si>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</si>
  <si>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</si>
  <si>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</si>
  <si>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</si>
  <si>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</si>
  <si>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</si>
  <si>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</si>
  <si>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</si>
  <si>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</si>
  <si>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</si>
  <si>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</si>
  <si>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</si>
  <si>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</si>
  <si>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</si>
  <si>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</si>
  <si>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</si>
  <si>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</si>
  <si>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</si>
  <si>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</si>
  <si>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</si>
  <si>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</si>
  <si>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</si>
  <si>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</si>
  <si>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</si>
  <si>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</si>
  <si>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</si>
  <si>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</si>
  <si>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</si>
  <si>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</si>
  <si>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</si>
  <si>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</si>
  <si>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</si>
  <si>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</si>
  <si>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</si>
  <si>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</si>
  <si>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</si>
  <si>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</si>
  <si>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</si>
  <si>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</si>
  <si>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</si>
  <si>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</si>
  <si>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</si>
  <si>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</si>
  <si>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</si>
  <si>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</si>
  <si>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</si>
  <si>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</si>
  <si>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</si>
  <si>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</si>
  <si>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</si>
  <si>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</si>
  <si>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</si>
  <si>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</si>
  <si>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</si>
  <si>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</si>
  <si>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</si>
  <si>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</si>
  <si>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</si>
  <si>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</si>
  <si>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</si>
  <si>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</si>
  <si>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</si>
  <si>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</si>
  <si>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</si>
  <si>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</si>
  <si>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</si>
  <si>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</si>
  <si>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</si>
  <si>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</si>
  <si>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</si>
  <si>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</si>
  <si>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</si>
  <si>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</si>
  <si>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</si>
  <si>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</si>
  <si>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</si>
  <si>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</si>
  <si>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</si>
  <si>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</si>
  <si>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</si>
  <si>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</si>
  <si>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</si>
  <si>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</si>
  <si>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</si>
  <si>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</si>
  <si>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</si>
  <si>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</si>
  <si>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</si>
  <si>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</si>
  <si>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</si>
  <si>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</si>
  <si>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</si>
  <si>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</si>
  <si>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</si>
  <si>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</si>
  <si>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</si>
  <si>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</si>
  <si>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</si>
  <si>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</si>
  <si>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</si>
  <si>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</si>
  <si>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</si>
  <si>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</si>
  <si>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</si>
  <si>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</si>
  <si>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</si>
  <si>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</si>
  <si>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</si>
  <si>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</si>
  <si>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</si>
  <si>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</si>
  <si>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</si>
  <si>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</si>
  <si>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</si>
  <si>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</si>
  <si>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</si>
  <si>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</si>
  <si>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</si>
  <si>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</si>
  <si>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</si>
  <si>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</si>
  <si>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</si>
  <si>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</si>
  <si>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</si>
  <si>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</si>
  <si>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</si>
  <si>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</si>
  <si>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</si>
  <si>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</si>
  <si>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</si>
  <si>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</si>
  <si>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</si>
  <si>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</si>
  <si>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</si>
  <si>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</si>
  <si>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</si>
  <si>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</si>
  <si>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</si>
  <si>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</si>
  <si>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</si>
  <si>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</si>
  <si>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</si>
  <si>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</si>
  <si>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</si>
  <si>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</si>
  <si>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</si>
  <si>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</si>
  <si>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</si>
  <si>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</si>
  <si>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</si>
  <si>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</si>
  <si>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</si>
  <si>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</si>
  <si>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</si>
  <si>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</si>
  <si>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</si>
  <si>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</si>
  <si>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</si>
  <si>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</si>
  <si>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</si>
  <si>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</si>
  <si>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</si>
  <si>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</si>
  <si>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</si>
  <si>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</si>
  <si>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</si>
  <si>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</si>
  <si>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</si>
  <si>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</si>
  <si>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</si>
  <si>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</si>
  <si>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</si>
  <si>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</si>
  <si>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</si>
  <si>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</si>
  <si>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</si>
  <si>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</si>
  <si>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</si>
  <si>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</si>
  <si>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</si>
  <si>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</si>
  <si>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</si>
  <si>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</si>
  <si>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</si>
  <si>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</si>
  <si>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</si>
  <si>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</si>
  <si>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</si>
  <si>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</si>
  <si>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</si>
  <si>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</si>
  <si>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</si>
  <si>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</si>
  <si>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</si>
  <si>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</si>
  <si>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</si>
  <si>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</si>
  <si>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</si>
  <si>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</si>
  <si>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</si>
  <si>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</si>
  <si>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</si>
  <si>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</si>
  <si>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</si>
  <si>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</si>
  <si>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</si>
  <si>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</si>
  <si>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</si>
  <si>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</si>
  <si>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</si>
  <si>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</si>
  <si>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</si>
  <si>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</si>
  <si>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</si>
  <si>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</si>
  <si>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</si>
  <si>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</si>
  <si>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</si>
  <si>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</si>
  <si>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</si>
  <si>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</si>
  <si>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</si>
  <si>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</si>
  <si>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</si>
  <si>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</si>
  <si>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</si>
  <si>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</si>
  <si>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</si>
  <si>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</si>
  <si>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</si>
  <si>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</si>
  <si>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</si>
  <si>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</si>
  <si>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</si>
  <si>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</si>
  <si>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</si>
  <si>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</si>
  <si>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</si>
  <si>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</si>
  <si>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</si>
  <si>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</si>
  <si>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</si>
  <si>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</si>
  <si>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</si>
  <si>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</si>
  <si>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</si>
  <si>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</si>
  <si>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</si>
  <si>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</si>
  <si>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</si>
  <si>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</si>
  <si>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</si>
  <si>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</si>
  <si>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</si>
  <si>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</si>
  <si>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</si>
  <si>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</si>
  <si>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</si>
  <si>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</si>
  <si>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</si>
  <si>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</si>
  <si>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</si>
  <si>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</si>
  <si>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</si>
  <si>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</si>
  <si>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</si>
  <si>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</si>
  <si>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</si>
  <si>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</si>
  <si>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</si>
  <si>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</si>
  <si>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</si>
  <si>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</si>
  <si>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</si>
  <si>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</si>
  <si>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</si>
  <si>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</si>
  <si>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</si>
  <si>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</si>
  <si>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</si>
  <si>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</si>
  <si>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</si>
  <si>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</si>
  <si>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</si>
  <si>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</si>
  <si>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</si>
  <si>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</si>
  <si>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</si>
  <si>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</si>
  <si>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</si>
  <si>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</si>
  <si>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</si>
  <si>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</si>
  <si>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</si>
  <si>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</si>
  <si>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</si>
  <si>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</si>
  <si>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</si>
  <si>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</si>
  <si>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</si>
  <si>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</si>
  <si>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</si>
  <si>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</si>
  <si>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</si>
  <si>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</si>
  <si>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</si>
  <si>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</si>
  <si>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</si>
  <si>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</si>
  <si>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</si>
  <si>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</si>
  <si>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</si>
  <si>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</si>
  <si>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</si>
  <si>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</si>
  <si>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</si>
  <si>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</si>
  <si>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</si>
  <si>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</si>
  <si>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</si>
  <si>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</si>
  <si>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</si>
  <si>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</si>
  <si>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</si>
  <si>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</si>
  <si>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</si>
  <si>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</si>
  <si>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</si>
  <si>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</si>
  <si>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</si>
  <si>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</si>
  <si>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</si>
  <si>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</si>
  <si>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</si>
  <si>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</si>
  <si>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</si>
  <si>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</si>
  <si>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</si>
  <si>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</si>
  <si>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</si>
  <si>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</si>
  <si>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</si>
  <si>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</si>
  <si>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</si>
  <si>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</si>
  <si>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</si>
  <si>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</si>
  <si>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</si>
  <si>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</si>
  <si>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</si>
  <si>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</si>
  <si>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</si>
  <si>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</si>
  <si>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</si>
  <si>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</si>
  <si>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</si>
  <si>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</si>
  <si>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</si>
  <si>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</si>
  <si>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</si>
  <si>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</si>
  <si>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</si>
  <si>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</si>
  <si>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</si>
  <si>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</si>
  <si>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</si>
  <si>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</si>
  <si>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</si>
  <si>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</si>
  <si>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</si>
  <si>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</si>
  <si>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</si>
  <si>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</si>
  <si>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</si>
  <si>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</si>
  <si>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</si>
  <si>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</si>
  <si>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</si>
  <si>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</si>
  <si>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</si>
  <si>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</si>
  <si>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</si>
  <si>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</si>
  <si>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</si>
  <si>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</si>
  <si>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</si>
  <si>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</si>
  <si>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</si>
  <si>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</si>
  <si>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</si>
  <si>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</si>
  <si>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</si>
  <si>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</si>
  <si>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</si>
  <si>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</si>
  <si>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</si>
  <si>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</si>
  <si>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</si>
  <si>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</si>
  <si>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</si>
  <si>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</si>
  <si>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</si>
  <si>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</si>
  <si>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</si>
  <si>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</si>
  <si>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</si>
  <si>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</si>
  <si>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</si>
  <si>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</si>
  <si>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</si>
  <si>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</si>
  <si>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</si>
  <si>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</si>
  <si>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</si>
  <si>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</si>
  <si>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</si>
  <si>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</si>
  <si>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</si>
  <si>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</si>
  <si>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</si>
  <si>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</si>
  <si>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</si>
  <si>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</si>
  <si>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</si>
  <si>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</si>
  <si>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</si>
  <si>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</si>
  <si>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</si>
  <si>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</si>
  <si>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</si>
  <si>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</si>
  <si>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</si>
  <si>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</si>
  <si>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</si>
  <si>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</si>
  <si>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</si>
  <si>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</si>
  <si>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</si>
  <si>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</si>
  <si>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</si>
  <si>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</si>
  <si>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</si>
  <si>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</si>
  <si>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</si>
  <si>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</si>
  <si>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</si>
  <si>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</si>
  <si>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</si>
  <si>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</si>
  <si>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</si>
  <si>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</si>
  <si>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</si>
  <si>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</si>
  <si>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</si>
  <si>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</si>
  <si>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</si>
  <si>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</si>
  <si>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</si>
  <si>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</si>
  <si>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</si>
  <si>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</si>
  <si>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</si>
  <si>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</si>
  <si>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</si>
  <si>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</si>
  <si>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</si>
  <si>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</si>
  <si>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</si>
  <si>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</si>
  <si>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</si>
  <si>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</si>
  <si>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</si>
  <si>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</si>
  <si>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</si>
  <si>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</si>
  <si>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</si>
  <si>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</si>
  <si>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</si>
  <si>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</si>
  <si>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</si>
  <si>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</si>
  <si>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</si>
  <si>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</si>
  <si>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</si>
  <si>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</si>
  <si>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</si>
  <si>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</si>
  <si>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</si>
  <si>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</si>
  <si>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</si>
  <si>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</si>
  <si>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</si>
  <si>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</si>
  <si>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</si>
  <si>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</si>
  <si>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</si>
  <si>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</si>
  <si>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</si>
  <si>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</si>
  <si>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</si>
  <si>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</si>
  <si>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</si>
  <si>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</si>
  <si>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</si>
  <si>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</si>
  <si>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</si>
  <si>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</si>
  <si>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</si>
  <si>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</si>
  <si>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</si>
  <si>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</si>
  <si>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</si>
  <si>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</si>
  <si>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</si>
  <si>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</si>
  <si>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</si>
  <si>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</si>
  <si>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</si>
  <si>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</si>
  <si>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</si>
  <si>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</si>
  <si>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</si>
  <si>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</si>
  <si>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</si>
  <si>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</si>
  <si>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</si>
  <si>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</si>
  <si>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</si>
  <si>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</si>
  <si>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</si>
  <si>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</si>
  <si>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</si>
  <si>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</si>
  <si>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</si>
  <si>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</si>
  <si>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</si>
  <si>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</si>
  <si>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</si>
  <si>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</si>
  <si>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</si>
  <si>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</si>
  <si>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</si>
  <si>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</si>
  <si>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</si>
  <si>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</si>
  <si>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</si>
  <si>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</si>
  <si>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</si>
  <si>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</si>
  <si>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</si>
  <si>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</si>
  <si>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</si>
  <si>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</si>
  <si>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</si>
  <si>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</si>
  <si>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</si>
  <si>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</si>
  <si>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</si>
  <si>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</si>
  <si>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</si>
  <si>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</si>
  <si>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</si>
  <si>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</si>
  <si>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</si>
  <si>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</si>
  <si>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</si>
  <si>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</si>
  <si>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</si>
  <si>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</si>
  <si>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</si>
  <si>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</si>
  <si>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</si>
  <si>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</si>
  <si>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</si>
  <si>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</si>
  <si>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</si>
  <si>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</si>
  <si>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</si>
  <si>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</si>
  <si>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</si>
  <si>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</si>
  <si>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</si>
  <si>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</si>
  <si>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</si>
  <si>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</si>
  <si>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</si>
  <si>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</si>
  <si>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</si>
  <si>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</si>
  <si>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</si>
  <si>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</si>
  <si>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</si>
  <si>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</si>
  <si>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</si>
  <si>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</si>
  <si>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</si>
  <si>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</si>
  <si>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</si>
  <si>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</si>
  <si>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</si>
  <si>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</si>
  <si>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</si>
  <si>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</si>
  <si>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</si>
  <si>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</si>
  <si>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</si>
  <si>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</si>
  <si>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</si>
  <si>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</si>
  <si>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</si>
  <si>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</si>
  <si>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</si>
  <si>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</si>
  <si>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</si>
  <si>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</si>
  <si>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</si>
  <si>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</si>
  <si>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</si>
  <si>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</si>
  <si>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</si>
  <si>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</si>
  <si>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</si>
  <si>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</si>
  <si>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</si>
  <si>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</si>
  <si>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</si>
  <si>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</si>
  <si>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</si>
  <si>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</si>
  <si>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</si>
  <si>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</si>
  <si>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</si>
  <si>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</si>
  <si>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</si>
  <si>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</si>
  <si>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</si>
  <si>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</si>
  <si>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</si>
  <si>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</si>
  <si>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</si>
  <si>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</si>
  <si>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</si>
  <si>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</si>
  <si>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</si>
  <si>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</si>
  <si>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</si>
  <si>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</si>
  <si>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</si>
  <si>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</si>
  <si>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</si>
  <si>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</si>
  <si>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</si>
  <si>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</si>
  <si>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</si>
  <si>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</si>
  <si>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</si>
  <si>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</si>
  <si>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</si>
  <si>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</si>
  <si>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</si>
  <si>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</si>
  <si>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</si>
  <si>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</si>
  <si>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</si>
  <si>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</si>
  <si>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</si>
  <si>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</si>
  <si>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</si>
  <si>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</si>
  <si>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</si>
  <si>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</si>
  <si>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</si>
  <si>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</si>
  <si>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</si>
  <si>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</si>
  <si>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</si>
  <si>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</si>
  <si>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</si>
  <si>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</si>
  <si>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</si>
  <si>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</si>
  <si>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</si>
  <si>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</si>
  <si>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</si>
  <si>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</si>
  <si>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</si>
  <si>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</si>
  <si>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</si>
  <si>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</si>
  <si>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</si>
  <si>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</si>
  <si>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</si>
  <si>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</si>
  <si>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</si>
  <si>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</si>
  <si>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</si>
  <si>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</si>
  <si>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</si>
  <si>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</si>
  <si>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</si>
  <si>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</si>
  <si>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</si>
  <si>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</si>
  <si>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</si>
  <si>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</si>
  <si>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</si>
  <si>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</si>
  <si>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</si>
  <si>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</si>
  <si>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</si>
  <si>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</si>
  <si>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</si>
  <si>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</si>
  <si>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</si>
  <si>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</si>
  <si>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</si>
  <si>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</si>
  <si>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</si>
  <si>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</si>
  <si>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</si>
  <si>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</si>
  <si>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</si>
  <si>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</si>
  <si>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</si>
  <si>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</si>
  <si>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</si>
  <si>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</si>
  <si>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</si>
  <si>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</si>
  <si>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</si>
  <si>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</si>
  <si>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</si>
  <si>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</si>
  <si>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</si>
  <si>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</si>
  <si>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</si>
  <si>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</si>
  <si>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</si>
  <si>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</si>
  <si>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</si>
  <si>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</si>
  <si>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</si>
  <si>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</si>
  <si>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</si>
  <si>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</si>
  <si>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</si>
  <si>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</si>
  <si>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</si>
  <si>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</si>
  <si>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</si>
  <si>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</si>
  <si>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</si>
  <si>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</si>
  <si>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</si>
  <si>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</si>
  <si>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</si>
  <si>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</si>
  <si>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</si>
  <si>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</si>
  <si>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</si>
  <si>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</si>
  <si>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</si>
  <si>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</si>
  <si>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</si>
  <si>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</si>
  <si>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</si>
  <si>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</si>
  <si>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</si>
  <si>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</si>
  <si>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</si>
  <si>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</si>
  <si>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</si>
  <si>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</si>
  <si>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</si>
  <si>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</si>
  <si>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</si>
  <si>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</si>
  <si>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</si>
  <si>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</si>
  <si>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</si>
  <si>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</si>
  <si>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</si>
  <si>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</si>
  <si>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</si>
  <si>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</si>
  <si>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</si>
  <si>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</si>
  <si>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</si>
  <si>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</si>
  <si>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</si>
  <si>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</si>
  <si>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</si>
  <si>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</si>
  <si>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</si>
  <si>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</si>
  <si>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</si>
  <si>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</si>
  <si>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</si>
  <si>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</si>
  <si>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</si>
  <si>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</si>
  <si>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</si>
  <si>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</si>
  <si>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</si>
  <si>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</si>
  <si>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</si>
  <si>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</si>
  <si>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</si>
  <si>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</si>
  <si>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</si>
  <si>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</si>
  <si>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</si>
  <si>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</si>
  <si>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</si>
  <si>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</si>
  <si>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</si>
  <si>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</si>
  <si>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</si>
  <si>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</si>
  <si>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</si>
  <si>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</si>
  <si>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</si>
  <si>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</si>
  <si>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</si>
  <si>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</si>
  <si>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</si>
  <si>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</si>
  <si>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</si>
  <si>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</si>
  <si>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</si>
  <si>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</si>
  <si>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</si>
  <si>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</si>
  <si>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</si>
  <si>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</si>
  <si>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</si>
  <si>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</si>
  <si>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</si>
  <si>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</si>
  <si>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</si>
  <si>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</si>
  <si>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</si>
  <si>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</si>
  <si>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</si>
  <si>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</si>
  <si>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</si>
  <si>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</si>
  <si>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</si>
  <si>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</si>
  <si>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</si>
  <si>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</si>
  <si>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</si>
  <si>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</si>
  <si>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</si>
  <si>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</si>
  <si>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</si>
  <si>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</si>
  <si>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</si>
  <si>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</si>
  <si>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</si>
  <si>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</si>
  <si>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</si>
  <si>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</si>
  <si>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</si>
  <si>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</si>
  <si>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</si>
  <si>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</si>
  <si>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</si>
  <si>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</si>
  <si>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</si>
  <si>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</si>
  <si>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</si>
  <si>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</si>
  <si>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</si>
  <si>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</si>
  <si>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</si>
  <si>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</si>
  <si>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</si>
  <si>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</si>
  <si>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</si>
  <si>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</si>
  <si>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</si>
  <si>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</si>
  <si>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</si>
  <si>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</si>
  <si>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</si>
  <si>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</si>
  <si>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</si>
  <si>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</si>
  <si>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</si>
  <si>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</si>
  <si>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</si>
  <si>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</si>
  <si>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</si>
  <si>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</si>
  <si>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</si>
  <si>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</si>
  <si>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</si>
  <si>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</si>
  <si>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</si>
  <si>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</si>
  <si>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</si>
  <si>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</si>
  <si>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</si>
  <si>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</si>
  <si>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</si>
  <si>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</si>
  <si>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</si>
  <si>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</si>
  <si>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</si>
  <si>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</si>
  <si>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</si>
  <si>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</si>
  <si>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</si>
  <si>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</si>
  <si>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</si>
  <si>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</si>
  <si>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</si>
  <si>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</si>
  <si>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</si>
  <si>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</si>
  <si>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</si>
  <si>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</si>
  <si>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</si>
  <si>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</si>
  <si>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</si>
  <si>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</si>
  <si>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</si>
  <si>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</si>
  <si>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</si>
  <si>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</si>
  <si>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</si>
  <si>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</si>
  <si>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</si>
  <si>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</si>
  <si>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</si>
  <si>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</si>
  <si>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</si>
  <si>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</si>
  <si>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</si>
  <si>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</si>
  <si>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</si>
  <si>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</si>
  <si>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</si>
  <si>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</si>
  <si>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</si>
  <si>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</si>
  <si>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</si>
  <si>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</si>
  <si>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</si>
  <si>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</si>
  <si>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</si>
  <si>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</si>
  <si>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</si>
  <si>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</si>
  <si>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</si>
  <si>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</si>
  <si>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</si>
  <si>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</si>
  <si>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</si>
  <si>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</si>
  <si>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</si>
  <si>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</si>
  <si>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</si>
  <si>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</si>
  <si>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</si>
  <si>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</si>
  <si>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</si>
  <si>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</si>
  <si>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</si>
  <si>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</si>
  <si>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</si>
  <si>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</si>
  <si>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</si>
  <si>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</si>
  <si>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</si>
  <si>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</si>
  <si>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</si>
  <si>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</si>
  <si>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</si>
  <si>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</si>
  <si>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</si>
  <si>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</si>
  <si>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</si>
  <si>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</si>
  <si>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</si>
  <si>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</si>
  <si>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</si>
  <si>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</si>
  <si>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</si>
  <si>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</si>
  <si>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</si>
  <si>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</si>
  <si>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</si>
  <si>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</si>
  <si>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</si>
  <si>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</si>
  <si>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</si>
  <si>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</si>
  <si>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</si>
  <si>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</si>
  <si>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</si>
  <si>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</si>
  <si>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</si>
  <si>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</si>
  <si>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</si>
  <si>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</si>
  <si>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</si>
  <si>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</si>
  <si>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</si>
  <si>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</si>
  <si>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</si>
  <si>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</si>
  <si>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</si>
  <si>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</si>
  <si>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</si>
  <si>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</si>
  <si>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</si>
  <si>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</si>
  <si>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</si>
  <si>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</si>
  <si>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</si>
  <si>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</si>
  <si>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</si>
  <si>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</si>
  <si>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</si>
  <si>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</si>
  <si>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</si>
  <si>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</si>
  <si>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</si>
  <si>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</si>
  <si>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</si>
  <si>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</si>
  <si>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</si>
  <si>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</si>
  <si>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</si>
  <si>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</si>
  <si>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</si>
  <si>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</si>
  <si>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</si>
  <si>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</si>
  <si>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</si>
  <si>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</si>
  <si>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</si>
  <si>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</si>
  <si>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</si>
  <si>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</si>
  <si>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</si>
  <si>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</si>
  <si>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</si>
  <si>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</si>
  <si>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</si>
  <si>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</si>
  <si>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</si>
  <si>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</si>
  <si>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</si>
  <si>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</si>
  <si>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</si>
  <si>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</si>
  <si>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</si>
  <si>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</si>
  <si>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</si>
  <si>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</si>
  <si>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</si>
  <si>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</si>
  <si>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</si>
  <si>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</si>
  <si>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</si>
  <si>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</si>
  <si>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</si>
  <si>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</si>
  <si>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</si>
  <si>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</si>
  <si>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</si>
  <si>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</si>
  <si>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</si>
  <si>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</si>
  <si>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</si>
  <si>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</si>
  <si>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</si>
  <si>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</si>
  <si>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</si>
  <si>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</si>
  <si>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</si>
  <si>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</si>
  <si>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</si>
  <si>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</si>
  <si>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</si>
  <si>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</si>
  <si>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</si>
  <si>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</si>
  <si>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</si>
  <si>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</si>
  <si>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</si>
  <si>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</si>
  <si>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</si>
  <si>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</si>
  <si>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</si>
  <si>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</si>
  <si>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</si>
  <si>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</si>
  <si>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</si>
  <si>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</si>
  <si>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</si>
  <si>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</si>
  <si>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</si>
  <si>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</si>
  <si>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</si>
  <si>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</si>
  <si>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</si>
  <si>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</si>
  <si>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</si>
  <si>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</si>
  <si>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</si>
  <si>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</si>
  <si>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</si>
  <si>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</si>
  <si>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</si>
  <si>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</si>
  <si>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</si>
  <si>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</si>
  <si>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</si>
  <si>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</si>
  <si>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</si>
  <si>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</si>
  <si>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</si>
  <si>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</si>
  <si>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</si>
  <si>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</si>
  <si>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</si>
  <si>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</si>
  <si>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</si>
  <si>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</si>
  <si>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</si>
  <si>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</si>
  <si>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</si>
  <si>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</si>
  <si>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</si>
  <si>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</si>
  <si>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</si>
  <si>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</si>
  <si>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</si>
  <si>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</si>
  <si>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</si>
  <si>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</si>
  <si>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</si>
  <si>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</si>
  <si>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</si>
  <si>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</si>
  <si>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</si>
  <si>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</si>
  <si>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</si>
  <si>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</si>
  <si>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</si>
  <si>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</si>
  <si>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</si>
  <si>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</si>
  <si>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</si>
  <si>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</si>
  <si>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</si>
  <si>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</si>
  <si>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</si>
  <si>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</si>
  <si>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</si>
  <si>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</si>
  <si>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</si>
  <si>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</si>
  <si>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</si>
  <si>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</si>
  <si>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</si>
  <si>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</si>
  <si>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</si>
  <si>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</si>
  <si>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</si>
  <si>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</si>
  <si>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</si>
  <si>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</si>
  <si>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</si>
  <si>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</si>
  <si>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</si>
  <si>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</si>
  <si>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</si>
  <si>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</si>
  <si>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</si>
  <si>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</si>
  <si>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</si>
  <si>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</si>
  <si>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</si>
  <si>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</si>
  <si>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</si>
  <si>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</si>
  <si>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</si>
  <si>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</si>
  <si>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</si>
  <si>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</si>
  <si>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</si>
  <si>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</si>
  <si>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</si>
  <si>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</si>
  <si>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</si>
  <si>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</si>
  <si>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</si>
  <si>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</si>
  <si>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</si>
  <si>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</si>
  <si>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</si>
  <si>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</si>
  <si>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</si>
  <si>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</si>
  <si>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</si>
  <si>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</si>
  <si>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</si>
  <si>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</si>
  <si>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</si>
  <si>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</si>
  <si>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</si>
  <si>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</si>
  <si>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</si>
  <si>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</si>
  <si>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</si>
  <si>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</si>
  <si>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</si>
  <si>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</si>
  <si>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</si>
  <si>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</si>
  <si>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</si>
  <si>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</si>
  <si>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</si>
  <si>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</si>
  <si>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</si>
  <si>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</si>
  <si>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</si>
  <si>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</si>
  <si>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</si>
  <si>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</si>
  <si>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</si>
  <si>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</si>
  <si>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</si>
  <si>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</si>
  <si>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</si>
  <si>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</si>
  <si>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</si>
  <si>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</si>
  <si>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</si>
  <si>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</si>
  <si>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</si>
  <si>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</si>
  <si>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</si>
  <si>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</si>
  <si>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</si>
  <si>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</si>
  <si>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</si>
  <si>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</si>
  <si>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</si>
  <si>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</si>
  <si>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</si>
  <si>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</si>
  <si>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</si>
  <si>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</si>
  <si>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</si>
  <si>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</si>
  <si>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</si>
  <si>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</si>
  <si>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</si>
  <si>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</si>
  <si>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</si>
  <si>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</si>
  <si>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</si>
  <si>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</si>
  <si>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</si>
  <si>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</si>
  <si>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</si>
  <si>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</si>
  <si>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</si>
  <si>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</si>
  <si>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</si>
  <si>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</si>
  <si>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</si>
  <si>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</si>
  <si>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</si>
  <si>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</si>
  <si>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</si>
  <si>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</si>
  <si>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</si>
  <si>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</si>
  <si>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</si>
  <si>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</si>
  <si>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</si>
  <si>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</si>
  <si>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</si>
  <si>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</si>
  <si>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</si>
  <si>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</si>
  <si>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</si>
  <si>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</si>
  <si>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</si>
  <si>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</si>
  <si>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</si>
  <si>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</si>
  <si>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</si>
  <si>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</si>
  <si>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</si>
  <si>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</si>
  <si>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</si>
  <si>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</si>
  <si>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</si>
  <si>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</si>
  <si>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</si>
  <si>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</si>
  <si>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</si>
  <si>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</si>
  <si>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</si>
  <si>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</si>
  <si>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</si>
  <si>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</si>
  <si>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</si>
  <si>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</si>
  <si>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</si>
  <si>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</si>
  <si>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</si>
  <si>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</si>
  <si>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</si>
  <si>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</si>
  <si>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</si>
  <si>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</si>
  <si>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</si>
  <si>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</si>
  <si>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</si>
  <si>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</si>
  <si>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</si>
  <si>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</si>
  <si>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</si>
  <si>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</si>
  <si>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</si>
  <si>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</si>
  <si>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</si>
  <si>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</si>
  <si>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</si>
  <si>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</si>
  <si>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</si>
  <si>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</si>
  <si>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</si>
  <si>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</si>
  <si>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</si>
  <si>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</si>
  <si>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</si>
  <si>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</si>
  <si>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</si>
  <si>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</si>
  <si>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</si>
  <si>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</si>
  <si>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</si>
  <si>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</si>
  <si>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</si>
  <si>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</si>
  <si>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</si>
  <si>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</si>
  <si>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</si>
  <si>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</si>
  <si>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</si>
  <si>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</si>
  <si>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</si>
  <si>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</si>
  <si>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</si>
  <si>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</si>
  <si>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</si>
  <si>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</si>
  <si>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</si>
  <si>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</si>
  <si>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</si>
  <si>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</si>
  <si>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</si>
  <si>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</si>
  <si>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</si>
  <si>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</si>
  <si>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</si>
  <si>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</si>
  <si>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</si>
  <si>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</si>
  <si>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</si>
  <si>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</si>
  <si>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</si>
  <si>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</si>
  <si>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</si>
  <si>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</si>
  <si>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</si>
  <si>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</si>
  <si>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</si>
  <si>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</si>
  <si>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</si>
  <si>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</si>
  <si>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</si>
  <si>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</si>
  <si>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</si>
  <si>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</si>
  <si>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</si>
  <si>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</si>
  <si>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</si>
  <si>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</si>
  <si>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</si>
  <si>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</si>
  <si>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</si>
  <si>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</si>
  <si>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</si>
  <si>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</si>
  <si>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</si>
  <si>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</si>
  <si>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</si>
  <si>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</si>
  <si>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</si>
  <si>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</si>
  <si>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</si>
  <si>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</si>
  <si>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</si>
  <si>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</si>
  <si>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</si>
  <si>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</si>
  <si>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</si>
  <si>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</si>
  <si>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</si>
  <si>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</si>
  <si>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</si>
  <si>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</si>
  <si>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</si>
  <si>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</si>
  <si>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</si>
  <si>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</si>
  <si>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</si>
  <si>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</si>
  <si>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</si>
  <si>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</si>
  <si>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</si>
  <si>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</si>
  <si>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</si>
  <si>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</si>
  <si>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</si>
  <si>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</si>
  <si>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</si>
  <si>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</si>
  <si>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</si>
  <si>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</si>
  <si>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</si>
  <si>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</si>
  <si>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</si>
  <si>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</si>
  <si>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</si>
  <si>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</si>
  <si>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</si>
  <si>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</si>
  <si>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</si>
  <si>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</si>
  <si>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</si>
  <si>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</si>
  <si>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</si>
  <si>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</si>
  <si>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</si>
  <si>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</si>
  <si>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</si>
  <si>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</si>
  <si>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</si>
  <si>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</si>
  <si>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</si>
  <si>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</si>
  <si>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</si>
  <si>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</si>
  <si>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</si>
  <si>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</si>
  <si>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</si>
  <si>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</si>
  <si>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</si>
  <si>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</si>
  <si>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</si>
  <si>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</si>
  <si>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</si>
  <si>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</si>
  <si>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</si>
  <si>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</si>
  <si>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</si>
  <si>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</si>
  <si>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</si>
  <si>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</si>
  <si>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</si>
  <si>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</si>
  <si>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</si>
  <si>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</si>
  <si>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</si>
  <si>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</si>
  <si>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</si>
  <si>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</si>
  <si>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</si>
  <si>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</si>
  <si>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</si>
  <si>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</si>
  <si>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</si>
  <si>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</si>
  <si>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</si>
  <si>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</si>
  <si>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</si>
  <si>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</si>
  <si>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</si>
  <si>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</si>
  <si>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</si>
  <si>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</si>
  <si>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</si>
  <si>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</si>
  <si>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</si>
  <si>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</si>
  <si>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</si>
  <si>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</si>
  <si>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</si>
  <si>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</si>
  <si>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</si>
  <si>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</si>
  <si>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</si>
  <si>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</si>
  <si>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</si>
  <si>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</si>
  <si>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</si>
  <si>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</si>
  <si>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</si>
  <si>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</si>
  <si>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</si>
  <si>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</si>
  <si>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</si>
  <si>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</si>
  <si>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</si>
  <si>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</si>
  <si>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</si>
  <si>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</si>
  <si>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</si>
  <si>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</si>
  <si>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</si>
  <si>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</si>
  <si>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</si>
  <si>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</si>
  <si>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</si>
  <si>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</si>
  <si>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</si>
  <si>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</si>
  <si>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</si>
  <si>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</si>
  <si>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</si>
  <si>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</si>
  <si>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</si>
  <si>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</si>
  <si>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</si>
  <si>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</si>
  <si>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</si>
  <si>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</si>
  <si>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</si>
  <si>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</si>
  <si>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</si>
  <si>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</si>
  <si>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</si>
  <si>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</si>
  <si>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</si>
  <si>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</si>
  <si>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</si>
  <si>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</si>
  <si>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</si>
  <si>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</si>
  <si>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</si>
  <si>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</si>
  <si>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</si>
  <si>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</si>
  <si>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</si>
  <si>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</si>
  <si>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</si>
  <si>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</si>
  <si>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</si>
  <si>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</si>
  <si>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</si>
  <si>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</si>
  <si>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</si>
  <si>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</si>
  <si>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</si>
  <si>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</si>
  <si>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</si>
  <si>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</si>
  <si>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</si>
  <si>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</si>
  <si>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</si>
  <si>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</si>
  <si>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</si>
  <si>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</si>
  <si>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</si>
  <si>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</si>
  <si>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</si>
  <si>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</si>
  <si>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</si>
  <si>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</si>
  <si>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</si>
  <si>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</si>
  <si>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</si>
  <si>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</si>
  <si>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</si>
  <si>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</si>
  <si>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</si>
  <si>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</si>
  <si>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</si>
  <si>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</si>
  <si>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</si>
  <si>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</si>
  <si>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</si>
  <si>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</si>
  <si>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</si>
  <si>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</si>
  <si>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</si>
  <si>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</si>
  <si>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</si>
  <si>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</si>
  <si>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</si>
  <si>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</si>
  <si>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</si>
  <si>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</si>
  <si>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</si>
  <si>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</si>
  <si>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</si>
  <si>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</si>
  <si>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</si>
  <si>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</si>
  <si>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</si>
  <si>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</si>
  <si>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</si>
  <si>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</si>
  <si>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</si>
  <si>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</si>
  <si>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</si>
  <si>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</si>
  <si>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</si>
  <si>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</si>
  <si>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</si>
  <si>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</si>
  <si>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</si>
  <si>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</si>
  <si>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</si>
  <si>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</si>
  <si>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</si>
  <si>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</si>
  <si>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</si>
  <si>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</si>
  <si>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</si>
  <si>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</si>
  <si>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</si>
  <si>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</si>
  <si>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</si>
  <si>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</si>
  <si>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</si>
  <si>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</si>
  <si>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</si>
  <si>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</si>
  <si>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</si>
  <si>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</si>
  <si>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</si>
  <si>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</si>
  <si>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</si>
  <si>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</si>
  <si>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</si>
  <si>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</si>
  <si>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</si>
  <si>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</si>
  <si>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</si>
  <si>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</si>
  <si>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</si>
  <si>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</si>
  <si>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</si>
  <si>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</si>
  <si>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</si>
  <si>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</si>
  <si>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</si>
  <si>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</si>
  <si>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</si>
  <si>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</si>
  <si>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</si>
  <si>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</si>
  <si>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</si>
  <si>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</si>
  <si>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</si>
  <si>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</si>
  <si>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</si>
  <si>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</si>
  <si>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</si>
  <si>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</si>
  <si>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</si>
  <si>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</si>
  <si>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</si>
  <si>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</si>
  <si>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</si>
  <si>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</si>
  <si>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</si>
  <si>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</si>
  <si>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</si>
  <si>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</si>
  <si>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</si>
  <si>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</si>
  <si>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</si>
  <si>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</si>
  <si>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</si>
  <si>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</si>
  <si>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</si>
  <si>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</si>
  <si>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</si>
  <si>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</si>
  <si>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</si>
  <si>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</si>
  <si>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</si>
  <si>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</si>
  <si>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</si>
  <si>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</si>
  <si>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</si>
  <si>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</si>
  <si>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</si>
  <si>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</si>
  <si>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</si>
  <si>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</si>
  <si>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</si>
  <si>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</si>
  <si>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</si>
  <si>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</si>
  <si>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</si>
  <si>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</si>
  <si>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</si>
  <si>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</si>
  <si>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</si>
  <si>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</si>
  <si>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</si>
  <si>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</si>
  <si>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</si>
  <si>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</si>
  <si>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</si>
  <si>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</si>
  <si>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</si>
  <si>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</si>
  <si>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</si>
  <si>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</si>
  <si>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</si>
  <si>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</si>
  <si>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</si>
  <si>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</si>
  <si>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</si>
  <si>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</si>
  <si>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</si>
  <si>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</si>
  <si>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</si>
  <si>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</si>
  <si>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</si>
  <si>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</si>
  <si>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</si>
  <si>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</si>
  <si>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</si>
  <si>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</si>
  <si>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</si>
  <si>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</si>
  <si>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</si>
  <si>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</si>
  <si>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</si>
  <si>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</si>
  <si>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</si>
  <si>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</si>
  <si>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</si>
  <si>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</si>
  <si>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</si>
  <si>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</si>
  <si>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</si>
  <si>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</si>
  <si>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</si>
  <si>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</si>
  <si>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</si>
  <si>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</si>
  <si>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</si>
  <si>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</si>
  <si>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</si>
  <si>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</si>
  <si>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</si>
  <si>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</si>
  <si>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</si>
  <si>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</si>
  <si>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</si>
  <si>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</si>
  <si>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</si>
  <si>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</si>
  <si>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</si>
  <si>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</si>
  <si>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</si>
  <si>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</si>
  <si>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</si>
  <si>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</si>
  <si>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</si>
  <si>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</si>
  <si>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</si>
  <si>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</si>
  <si>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</si>
  <si>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</si>
  <si>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</si>
  <si>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</si>
  <si>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</si>
  <si>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</si>
  <si>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</si>
  <si>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</si>
  <si>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</si>
  <si>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</si>
  <si>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</si>
  <si>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</si>
  <si>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</si>
  <si>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</si>
  <si>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</si>
  <si>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</si>
  <si>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</si>
  <si>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</si>
  <si>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</si>
  <si>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</si>
  <si>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</si>
  <si>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</si>
  <si>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</si>
  <si>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</si>
  <si>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</si>
  <si>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</si>
  <si>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</si>
  <si>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</si>
  <si>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</si>
  <si>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</si>
  <si>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</si>
  <si>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</si>
  <si>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</si>
  <si>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</si>
  <si>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</si>
  <si>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</si>
  <si>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</si>
  <si>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</si>
  <si>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</si>
  <si>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</si>
  <si>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</si>
  <si>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</si>
  <si>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</si>
  <si>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</si>
  <si>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</si>
  <si>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</si>
  <si>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</si>
  <si>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</si>
  <si>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</si>
  <si>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</si>
  <si>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</si>
  <si>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</si>
  <si>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</si>
  <si>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</si>
  <si>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</si>
  <si>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</si>
  <si>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</si>
  <si>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</si>
  <si>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</si>
  <si>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</si>
  <si>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</si>
  <si>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</si>
  <si>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</si>
  <si>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</si>
  <si>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</si>
  <si>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</si>
  <si>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</si>
  <si>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</si>
  <si>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</si>
  <si>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</si>
  <si>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</si>
  <si>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</si>
  <si>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</si>
  <si>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</si>
  <si>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</si>
  <si>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</si>
  <si>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</si>
  <si>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</si>
  <si>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</si>
  <si>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</si>
  <si>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</si>
  <si>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</si>
  <si>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</si>
  <si>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</si>
  <si>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</si>
  <si>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</si>
  <si>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</si>
  <si>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</si>
  <si>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</si>
  <si>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</si>
  <si>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</si>
  <si>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</si>
  <si>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</si>
  <si>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</si>
  <si>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</si>
  <si>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</si>
  <si>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</si>
  <si>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</si>
  <si>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</si>
  <si>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</si>
  <si>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</si>
  <si>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</si>
  <si>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</si>
  <si>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</si>
  <si>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</si>
  <si>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</si>
  <si>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</si>
  <si>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</si>
  <si>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</si>
  <si>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</si>
  <si>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</si>
  <si>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</si>
  <si>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</si>
  <si>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</si>
  <si>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</si>
  <si>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</si>
  <si>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</si>
  <si>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</si>
  <si>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</si>
  <si>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</si>
  <si>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</si>
  <si>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</si>
  <si>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</si>
  <si>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</si>
  <si>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</si>
  <si>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</si>
  <si>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</si>
  <si>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</si>
  <si>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</si>
  <si>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</si>
  <si>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</si>
  <si>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</si>
  <si>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</si>
  <si>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</si>
  <si>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</si>
  <si>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</si>
  <si>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</si>
  <si>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</si>
  <si>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</si>
  <si>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</si>
  <si>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</si>
  <si>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</si>
  <si>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</si>
  <si>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</si>
  <si>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</si>
  <si>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</si>
  <si>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</si>
  <si>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</si>
  <si>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</si>
  <si>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</si>
  <si>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</si>
  <si>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</si>
  <si>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</si>
  <si>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</si>
  <si>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</si>
  <si>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</si>
  <si>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</si>
  <si>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</si>
  <si>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</si>
  <si>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</si>
  <si>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</si>
  <si>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</si>
  <si>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</si>
  <si>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</si>
  <si>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</si>
  <si>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</si>
  <si>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</si>
  <si>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</si>
  <si>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</si>
  <si>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</si>
  <si>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</si>
  <si>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</si>
  <si>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</si>
  <si>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</si>
  <si>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</si>
  <si>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</si>
  <si>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</si>
  <si>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</si>
  <si>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</si>
  <si>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</si>
  <si>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</si>
  <si>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</si>
  <si>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</si>
  <si>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</si>
  <si>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</si>
  <si>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</si>
  <si>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</si>
  <si>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</si>
  <si>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</si>
  <si>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</si>
  <si>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</si>
  <si>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</si>
  <si>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</si>
  <si>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</si>
  <si>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</si>
  <si>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</si>
  <si>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</si>
  <si>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</si>
  <si>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</si>
  <si>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</si>
  <si>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</si>
  <si>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</si>
  <si>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</si>
  <si>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</si>
  <si>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</si>
  <si>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</si>
  <si>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</si>
  <si>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</si>
  <si>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</si>
  <si>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</si>
  <si>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</si>
  <si>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</si>
  <si>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</si>
  <si>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</si>
  <si>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</si>
  <si>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</si>
  <si>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</si>
  <si>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</si>
  <si>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</si>
  <si>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</si>
  <si>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</si>
  <si>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</si>
  <si>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</si>
  <si>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</si>
  <si>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</si>
  <si>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</si>
  <si>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</si>
  <si>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</si>
  <si>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</si>
  <si>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</si>
  <si>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</si>
  <si>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</si>
  <si>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</si>
  <si>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</si>
  <si>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</si>
  <si>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</si>
  <si>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</si>
  <si>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</si>
  <si>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</si>
  <si>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</si>
  <si>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</si>
  <si>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</si>
  <si>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</si>
  <si>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</si>
  <si>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</si>
  <si>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</si>
  <si>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</si>
  <si>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</si>
  <si>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</si>
  <si>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</si>
  <si>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</si>
  <si>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</si>
  <si>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</si>
  <si>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</si>
  <si>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</si>
  <si>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</si>
  <si>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</si>
  <si>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</si>
  <si>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</si>
  <si>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</si>
  <si>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</si>
  <si>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</si>
  <si>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</si>
  <si>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</si>
  <si>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</si>
  <si>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</si>
  <si>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</si>
  <si>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</si>
  <si>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</si>
  <si>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</si>
  <si>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</si>
  <si>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</si>
  <si>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</si>
  <si>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</si>
  <si>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</si>
  <si>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</si>
  <si>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</si>
  <si>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</si>
  <si>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</si>
  <si>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</si>
  <si>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</si>
  <si>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</si>
  <si>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</si>
  <si>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</si>
  <si>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</si>
  <si>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</si>
  <si>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</si>
  <si>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</si>
  <si>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</si>
  <si>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</si>
  <si>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</si>
  <si>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</si>
  <si>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</si>
  <si>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</si>
  <si>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</si>
  <si>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</si>
  <si>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</si>
  <si>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</si>
  <si>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</si>
  <si>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</si>
  <si>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</si>
  <si>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</si>
  <si>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</si>
  <si>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</si>
  <si>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</si>
  <si>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</si>
  <si>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</si>
  <si>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</si>
  <si>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</si>
  <si>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</si>
  <si>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</si>
  <si>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</si>
  <si>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</si>
  <si>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</si>
  <si>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</si>
  <si>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</si>
  <si>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</si>
  <si>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</si>
  <si>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</si>
  <si>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</si>
  <si>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</si>
  <si>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</si>
  <si>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</si>
  <si>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</si>
  <si>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</si>
  <si>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</si>
  <si>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</si>
  <si>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</si>
  <si>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</si>
  <si>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</si>
  <si>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</si>
  <si>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</si>
  <si>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</si>
  <si>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</si>
  <si>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</si>
  <si>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</si>
  <si>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</si>
  <si>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</si>
  <si>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</si>
  <si>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</si>
  <si>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</si>
  <si>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</si>
  <si>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</si>
  <si>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</si>
  <si>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</si>
  <si>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</si>
  <si>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</si>
  <si>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</si>
  <si>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</si>
  <si>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</si>
  <si>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</si>
  <si>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</si>
  <si>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</si>
  <si>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</si>
  <si>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</si>
  <si>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</si>
  <si>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</si>
  <si>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</si>
  <si>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</si>
  <si>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</si>
  <si>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</si>
  <si>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</si>
  <si>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</si>
  <si>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</si>
  <si>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</si>
  <si>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</si>
  <si>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</si>
  <si>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</si>
  <si>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</si>
  <si>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</si>
  <si>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</si>
  <si>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</si>
  <si>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</si>
  <si>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</si>
  <si>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</si>
  <si>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</si>
  <si>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</si>
  <si>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</si>
  <si>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</si>
  <si>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</si>
  <si>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</si>
  <si>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</si>
  <si>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</si>
  <si>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</si>
  <si>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</si>
  <si>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</si>
  <si>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</si>
  <si>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</si>
  <si>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</si>
  <si>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</si>
  <si>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</si>
  <si>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</si>
  <si>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</si>
  <si>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</si>
  <si>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</si>
  <si>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</si>
  <si>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</si>
  <si>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</si>
  <si>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</si>
  <si>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</si>
  <si>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</si>
  <si>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</si>
  <si>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</si>
  <si>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</si>
  <si>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</si>
  <si>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</si>
  <si>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</si>
  <si>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</si>
  <si>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</si>
  <si>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</si>
  <si>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</si>
  <si>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</si>
  <si>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</si>
  <si>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</si>
  <si>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</si>
  <si>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</si>
  <si>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</si>
  <si>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</si>
  <si>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</si>
  <si>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</si>
  <si>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</si>
  <si>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</si>
  <si>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</si>
  <si>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</si>
  <si>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</si>
  <si>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</si>
  <si>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</si>
  <si>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</si>
  <si>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</si>
  <si>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</si>
  <si>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</si>
  <si>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</si>
  <si>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</si>
  <si>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</si>
  <si>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</si>
  <si>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</si>
  <si>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</si>
  <si>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</si>
  <si>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</si>
  <si>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</si>
  <si>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</si>
  <si>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</si>
  <si>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</si>
  <si>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</si>
  <si>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</si>
  <si>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</si>
  <si>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</si>
  <si>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</si>
  <si>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</si>
  <si>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</si>
  <si>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</si>
  <si>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</si>
  <si>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</si>
  <si>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</si>
  <si>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</si>
  <si>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</si>
  <si>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</si>
  <si>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</si>
  <si>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</si>
  <si>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</si>
  <si>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</si>
  <si>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</si>
  <si>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</si>
  <si>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</si>
  <si>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</si>
  <si>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</si>
  <si>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</si>
  <si>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</si>
  <si>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</si>
  <si>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</si>
  <si>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</si>
  <si>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</si>
  <si>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</si>
  <si>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</si>
  <si>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</si>
  <si>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</si>
  <si>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</si>
  <si>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</si>
  <si>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</si>
  <si>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</si>
  <si>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</si>
  <si>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</si>
  <si>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</si>
  <si>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</si>
  <si>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</si>
  <si>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</si>
  <si>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</si>
  <si>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</si>
  <si>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</si>
  <si>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</si>
  <si>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</si>
  <si>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</si>
  <si>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</si>
  <si>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</si>
  <si>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</si>
  <si>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</si>
  <si>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</si>
  <si>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</si>
  <si>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</si>
  <si>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</si>
  <si>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</si>
  <si>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</si>
  <si>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</si>
  <si>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</si>
  <si>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</si>
  <si>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</si>
  <si>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</si>
  <si>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</si>
  <si>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</si>
  <si>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</si>
  <si>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</si>
  <si>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</si>
  <si>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</si>
  <si>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</si>
  <si>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</si>
  <si>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</si>
  <si>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</si>
  <si>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</si>
  <si>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</si>
  <si>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</si>
  <si>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</si>
  <si>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</si>
  <si>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</si>
  <si>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</si>
  <si>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</si>
  <si>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</si>
  <si>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</si>
  <si>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</si>
  <si>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</si>
  <si>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</si>
  <si>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</si>
  <si>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</si>
  <si>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</si>
  <si>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</si>
  <si>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</si>
  <si>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</si>
  <si>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</si>
  <si>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</si>
  <si>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</si>
  <si>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</si>
  <si>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</si>
  <si>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</si>
  <si>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</si>
  <si>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</si>
  <si>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</si>
  <si>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</si>
  <si>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</si>
  <si>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</si>
  <si>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</si>
  <si>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</si>
  <si>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</si>
  <si>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</si>
  <si>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</si>
  <si>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</si>
  <si>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</si>
  <si>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</si>
  <si>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</si>
  <si>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</si>
  <si>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</si>
  <si>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</si>
  <si>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</si>
  <si>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</si>
  <si>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</si>
  <si>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</si>
  <si>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</si>
  <si>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</si>
  <si>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</si>
  <si>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</si>
  <si>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</si>
  <si>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</si>
  <si>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</si>
  <si>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</si>
  <si>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</si>
  <si>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</si>
  <si>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</si>
  <si>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</si>
  <si>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</si>
  <si>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</si>
  <si>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</si>
  <si>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</si>
  <si>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</si>
  <si>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</si>
  <si>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</si>
  <si>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</si>
  <si>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</si>
  <si>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</si>
  <si>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</si>
  <si>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</si>
  <si>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</si>
  <si>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</si>
  <si>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</si>
  <si>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</si>
  <si>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</si>
  <si>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</si>
  <si>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</si>
  <si>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</si>
  <si>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</si>
  <si>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</si>
  <si>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</si>
  <si>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</si>
  <si>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</si>
  <si>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</si>
  <si>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</si>
  <si>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</si>
  <si>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</si>
  <si>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</si>
  <si>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</si>
  <si>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</si>
  <si>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</si>
  <si>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</si>
  <si>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</si>
  <si>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</si>
  <si>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</si>
  <si>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</si>
  <si>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</si>
  <si>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</si>
  <si>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</si>
  <si>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</si>
  <si>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</si>
  <si>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</si>
  <si>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</si>
  <si>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</si>
  <si>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</si>
  <si>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</si>
  <si>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</si>
  <si>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</si>
  <si>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</si>
  <si>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</si>
  <si>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</si>
  <si>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</si>
  <si>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</si>
  <si>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</si>
  <si>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</si>
  <si>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</si>
  <si>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</si>
  <si>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</si>
  <si>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</si>
  <si>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</si>
  <si>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</si>
  <si>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</si>
  <si>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</si>
  <si>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</si>
  <si>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</si>
  <si>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</si>
  <si>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</si>
  <si>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</si>
  <si>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</si>
  <si>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</si>
  <si>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</si>
  <si>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</si>
  <si>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</si>
  <si>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</si>
  <si>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</si>
  <si>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</si>
  <si>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</si>
  <si>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</si>
  <si>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</si>
  <si>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</si>
  <si>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</si>
  <si>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</si>
  <si>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</si>
  <si>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</si>
  <si>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</si>
  <si>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</si>
  <si>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</si>
  <si>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</si>
  <si>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</si>
  <si>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</si>
  <si>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</si>
  <si>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</si>
  <si>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</si>
  <si>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</si>
  <si>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</si>
  <si>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</si>
  <si>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</si>
  <si>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</si>
  <si>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</si>
  <si>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</si>
  <si>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</si>
  <si>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</si>
  <si>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</si>
  <si>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</si>
  <si>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</si>
  <si>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</si>
  <si>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</si>
  <si>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</si>
  <si>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</si>
  <si>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</si>
  <si>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</si>
  <si>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</si>
  <si>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</si>
  <si>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</si>
  <si>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</si>
  <si>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</si>
  <si>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</si>
  <si>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</si>
  <si>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</si>
  <si>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</si>
  <si>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</si>
  <si>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</si>
  <si>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</si>
  <si>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</si>
  <si>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</si>
  <si>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</si>
  <si>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</si>
  <si>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</si>
  <si>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</si>
  <si>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</si>
  <si>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</si>
  <si>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</si>
  <si>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</si>
  <si>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</si>
  <si>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</si>
  <si>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</si>
  <si>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</si>
  <si>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</si>
  <si>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</si>
  <si>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</si>
  <si>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</si>
  <si>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</si>
  <si>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</si>
  <si>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</si>
  <si>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</si>
  <si>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</si>
  <si>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</si>
  <si>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</si>
  <si>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</si>
  <si>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</si>
  <si>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</si>
  <si>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</si>
  <si>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</si>
  <si>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</si>
  <si>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</si>
  <si>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</si>
  <si>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</si>
  <si>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</si>
  <si>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</si>
  <si>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</si>
  <si>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</si>
  <si>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</si>
  <si>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</si>
  <si>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</si>
  <si>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</si>
  <si>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</si>
  <si>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</si>
  <si>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</si>
  <si>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</si>
  <si>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</si>
  <si>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</si>
  <si>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</si>
  <si>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</si>
  <si>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</si>
  <si>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</si>
  <si>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</si>
  <si>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</si>
  <si>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</si>
  <si>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</si>
  <si>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</si>
  <si>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</si>
  <si>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</si>
  <si>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</si>
  <si>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</si>
  <si>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</si>
  <si>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</si>
  <si>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</si>
  <si>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</si>
  <si>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</si>
  <si>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</si>
  <si>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</si>
  <si>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</si>
  <si>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</si>
  <si>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</si>
  <si>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</si>
  <si>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</si>
  <si>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</si>
  <si>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</si>
  <si>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</si>
  <si>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</si>
  <si>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</si>
  <si>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</si>
  <si>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</si>
  <si>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</si>
  <si>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</si>
  <si>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</si>
  <si>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</si>
  <si>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</si>
  <si>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</si>
  <si>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</si>
  <si>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</si>
  <si>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</si>
  <si>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</si>
  <si>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</si>
  <si>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</si>
  <si>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</si>
  <si>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</si>
  <si>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</si>
  <si>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</si>
  <si>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</si>
  <si>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</si>
  <si>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</si>
  <si>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</si>
  <si>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</si>
  <si>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</si>
  <si>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</si>
  <si>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</si>
  <si>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</si>
  <si>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</si>
  <si>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</si>
  <si>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</si>
  <si>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</si>
  <si>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</si>
  <si>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</si>
  <si>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</si>
  <si>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</si>
  <si>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</si>
  <si>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</si>
  <si>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</si>
  <si>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</si>
  <si>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</si>
  <si>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</si>
  <si>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</si>
  <si>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</si>
  <si>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</si>
  <si>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</si>
  <si>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</si>
  <si>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</si>
  <si>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</si>
  <si>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</si>
  <si>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</si>
  <si>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</si>
  <si>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</si>
  <si>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</si>
  <si>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</si>
  <si>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</si>
  <si>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</si>
  <si>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</si>
  <si>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</si>
  <si>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</si>
  <si>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</si>
  <si>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</si>
  <si>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</si>
  <si>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</si>
  <si>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</si>
  <si>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</si>
  <si>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</si>
  <si>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</si>
  <si>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</si>
  <si>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</si>
  <si>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</si>
  <si>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</si>
  <si>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</si>
  <si>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</si>
  <si>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</si>
  <si>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</si>
  <si>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</si>
  <si>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</si>
  <si>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</si>
  <si>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</si>
  <si>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</si>
  <si>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</si>
  <si>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</si>
  <si>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</si>
  <si>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</si>
  <si>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</si>
  <si>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</si>
  <si>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</si>
  <si>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</si>
  <si>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</si>
  <si>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</si>
  <si>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</si>
  <si>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</si>
  <si>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</si>
  <si>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</si>
  <si>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</si>
  <si>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</si>
  <si>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</si>
  <si>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</si>
  <si>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</si>
  <si>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</si>
  <si>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</si>
  <si>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</si>
  <si>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</si>
  <si>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</si>
  <si>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</si>
  <si>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</si>
  <si>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</si>
  <si>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</si>
  <si>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</si>
  <si>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</si>
  <si>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</si>
  <si>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</si>
  <si>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</si>
  <si>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</si>
  <si>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</si>
  <si>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</si>
  <si>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</si>
  <si>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</si>
  <si>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</si>
  <si>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</si>
  <si>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</si>
  <si>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</si>
  <si>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</si>
  <si>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</si>
  <si>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</si>
  <si>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</si>
  <si>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</si>
  <si>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</si>
  <si>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</si>
  <si>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</si>
  <si>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</si>
  <si>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</si>
  <si>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</si>
  <si>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</si>
  <si>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</si>
  <si>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</si>
  <si>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</si>
  <si>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</si>
  <si>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</si>
  <si>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</si>
  <si>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</si>
  <si>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</si>
  <si>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</si>
  <si>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</si>
  <si>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</si>
  <si>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</si>
  <si>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</si>
  <si>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</si>
  <si>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</si>
  <si>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</si>
  <si>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</si>
  <si>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</si>
  <si>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</si>
  <si>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</si>
  <si>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</si>
  <si>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</si>
  <si>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</si>
  <si>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</si>
  <si>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</si>
  <si>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</si>
  <si>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</si>
  <si>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</si>
  <si>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</si>
  <si>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</si>
  <si>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</si>
  <si>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</si>
  <si>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</si>
  <si>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</si>
  <si>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</si>
  <si>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</si>
  <si>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</si>
  <si>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</si>
  <si>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</si>
  <si>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</si>
  <si>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</si>
  <si>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</si>
  <si>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</si>
  <si>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</si>
  <si>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</si>
  <si>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</si>
  <si>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</si>
  <si>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</si>
  <si>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</si>
  <si>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</si>
  <si>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</si>
  <si>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</si>
  <si>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</si>
  <si>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</si>
  <si>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</si>
  <si>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</si>
  <si>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</si>
  <si>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</si>
  <si>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</si>
  <si>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</si>
  <si>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</si>
  <si>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</si>
  <si>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</si>
  <si>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</si>
  <si>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</si>
  <si>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</si>
  <si>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</si>
  <si>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</si>
  <si>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</si>
  <si>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</si>
  <si>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</si>
  <si>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</si>
  <si>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</si>
  <si>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</si>
  <si>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</si>
  <si>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</si>
  <si>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</si>
  <si>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</si>
  <si>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</si>
  <si>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</si>
  <si>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</si>
  <si>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</si>
  <si>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</si>
  <si>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</si>
  <si>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</si>
  <si>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</si>
  <si>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</si>
  <si>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</si>
  <si>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</si>
  <si>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</si>
  <si>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</si>
  <si>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</si>
  <si>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</si>
  <si>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</si>
  <si>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</si>
  <si>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</si>
  <si>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</si>
  <si>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</si>
  <si>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</si>
  <si>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</si>
  <si>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</si>
  <si>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</si>
  <si>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</si>
  <si>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</si>
  <si>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</si>
  <si>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</si>
  <si>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</si>
  <si>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</si>
  <si>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</si>
  <si>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</si>
  <si>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</si>
  <si>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</si>
  <si>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</si>
  <si>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</si>
  <si>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</si>
  <si>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</si>
  <si>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</si>
  <si>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</si>
  <si>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</si>
  <si>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</si>
  <si>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</si>
  <si>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</si>
  <si>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</si>
  <si>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</si>
  <si>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</si>
  <si>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</si>
  <si>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</si>
  <si>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</si>
  <si>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</si>
  <si>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</si>
  <si>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</si>
  <si>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</si>
  <si>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</si>
  <si>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</si>
  <si>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</si>
  <si>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</si>
  <si>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</si>
  <si>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</si>
  <si>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</si>
  <si>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</si>
  <si>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</si>
  <si>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</si>
  <si>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</si>
  <si>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</si>
  <si>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</si>
  <si>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</si>
  <si>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</si>
  <si>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</si>
  <si>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</si>
  <si>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</si>
  <si>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</si>
  <si>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</si>
  <si>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</si>
  <si>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</si>
  <si>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</si>
  <si>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</si>
  <si>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</si>
  <si>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</si>
  <si>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</si>
  <si>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</si>
  <si>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</si>
  <si>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</si>
  <si>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</si>
  <si>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</si>
  <si>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</si>
  <si>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</si>
  <si>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</si>
  <si>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</si>
  <si>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</si>
  <si>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</si>
  <si>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</si>
  <si>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</si>
  <si>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</si>
  <si>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</si>
  <si>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</si>
  <si>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</si>
  <si>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</si>
  <si>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</si>
  <si>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</si>
  <si>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</si>
  <si>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</si>
  <si>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</si>
  <si>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</si>
  <si>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</si>
  <si>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</si>
  <si>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</si>
  <si>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</si>
  <si>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</si>
  <si>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</si>
  <si>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</si>
  <si>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</si>
  <si>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</si>
  <si>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</si>
  <si>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</si>
  <si>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</si>
  <si>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</si>
  <si>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</si>
  <si>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</si>
  <si>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</si>
  <si>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</si>
  <si>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</si>
  <si>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</si>
  <si>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</si>
  <si>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</si>
  <si>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</si>
  <si>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</si>
  <si>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</si>
  <si>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</si>
  <si>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</si>
  <si>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</si>
  <si>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</si>
  <si>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</si>
  <si>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</si>
  <si>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</si>
  <si>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</si>
  <si>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</si>
  <si>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</si>
  <si>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</si>
  <si>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</si>
  <si>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</si>
  <si>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</si>
  <si>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</si>
  <si>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</si>
  <si>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</si>
  <si>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</si>
  <si>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</si>
  <si>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</si>
  <si>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</si>
  <si>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</si>
  <si>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</si>
  <si>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</si>
  <si>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</si>
  <si>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</si>
  <si>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</si>
  <si>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</si>
  <si>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</si>
  <si>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</si>
  <si>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</si>
  <si>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</si>
  <si>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</si>
  <si>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</si>
  <si>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</si>
  <si>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</si>
  <si>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</si>
  <si>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</si>
  <si>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</si>
  <si>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</si>
  <si>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</si>
  <si>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</si>
  <si>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</si>
  <si>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</si>
  <si>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</si>
  <si>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</si>
  <si>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</si>
  <si>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</si>
  <si>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</si>
  <si>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</si>
  <si>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</si>
  <si>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</si>
  <si>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</si>
  <si>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</si>
  <si>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</si>
  <si>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</si>
  <si>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</si>
  <si>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</si>
  <si>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</si>
  <si>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</si>
  <si>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</si>
  <si>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</si>
  <si>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</si>
  <si>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</si>
  <si>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</si>
  <si>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</si>
  <si>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</si>
  <si>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</si>
  <si>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</si>
  <si>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</si>
  <si>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</si>
  <si>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</si>
  <si>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</si>
  <si>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</si>
  <si>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</si>
  <si>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</si>
  <si>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</si>
  <si>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</si>
  <si>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</si>
  <si>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</si>
  <si>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</si>
  <si>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</si>
  <si>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</si>
  <si>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</si>
  <si>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</si>
  <si>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</si>
  <si>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</si>
  <si>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</si>
  <si>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</si>
  <si>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</si>
  <si>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</si>
  <si>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</si>
  <si>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</si>
  <si>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</si>
  <si>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</si>
  <si>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</si>
  <si>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</si>
  <si>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</si>
  <si>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</si>
  <si>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</si>
  <si>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</si>
  <si>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</si>
  <si>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</si>
  <si>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</si>
  <si>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</si>
  <si>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</si>
  <si>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</si>
  <si>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</si>
  <si>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</si>
  <si>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</si>
  <si>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</si>
  <si>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</si>
  <si>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</si>
  <si>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</si>
  <si>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</si>
  <si>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</si>
  <si>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</si>
  <si>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</si>
  <si>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</si>
  <si>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</si>
  <si>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</si>
  <si>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</si>
  <si>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</si>
  <si>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</si>
  <si>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</si>
  <si>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</si>
  <si>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</si>
  <si>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</si>
  <si>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</si>
  <si>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</si>
  <si>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</si>
  <si>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</si>
  <si>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</si>
  <si>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</si>
  <si>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</si>
  <si>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</si>
  <si>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</si>
  <si>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</si>
  <si>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</si>
  <si>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</si>
  <si>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</si>
  <si>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</si>
  <si>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</si>
  <si>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</si>
  <si>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</si>
  <si>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</si>
  <si>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</si>
  <si>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</si>
  <si>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</si>
  <si>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</si>
  <si>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</si>
  <si>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</si>
  <si>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</si>
  <si>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</si>
  <si>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</si>
  <si>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</si>
  <si>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</si>
  <si>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</si>
  <si>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</si>
  <si>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</si>
  <si>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</si>
  <si>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</si>
  <si>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</si>
  <si>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</si>
  <si>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</si>
  <si>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</si>
  <si>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</si>
  <si>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</si>
  <si>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</si>
  <si>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</si>
  <si>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</si>
  <si>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</si>
  <si>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</si>
  <si>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</si>
  <si>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</si>
  <si>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</si>
  <si>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</si>
  <si>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</si>
  <si>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</si>
  <si>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</si>
  <si>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</si>
  <si>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</si>
  <si>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</si>
  <si>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</si>
  <si>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</si>
  <si>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</si>
  <si>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</si>
  <si>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</si>
  <si>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</si>
  <si>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</si>
  <si>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</si>
  <si>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</si>
  <si>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</si>
  <si>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</si>
  <si>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</si>
  <si>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</si>
  <si>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</si>
  <si>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</si>
  <si>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</si>
  <si>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</si>
  <si>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</si>
  <si>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</si>
  <si>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</si>
  <si>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</si>
  <si>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</si>
  <si>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</si>
  <si>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</si>
  <si>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</si>
  <si>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</si>
  <si>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</si>
  <si>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</si>
  <si>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</si>
  <si>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</si>
  <si>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</si>
  <si>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</si>
  <si>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</si>
  <si>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</si>
  <si>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</si>
  <si>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</si>
  <si>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</si>
  <si>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</si>
  <si>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</si>
  <si>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</si>
  <si>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</si>
  <si>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</si>
  <si>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</si>
  <si>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</si>
  <si>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</si>
  <si>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</si>
  <si>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</si>
  <si>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</si>
  <si>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</si>
  <si>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</si>
  <si>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</si>
  <si>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</si>
  <si>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</si>
  <si>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</si>
  <si>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</si>
  <si>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</si>
  <si>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</si>
  <si>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</si>
  <si>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</si>
  <si>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</si>
  <si>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</si>
  <si>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</si>
  <si>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</si>
  <si>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</si>
  <si>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</si>
  <si>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</si>
  <si>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</si>
  <si>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</si>
  <si>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</si>
  <si>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</si>
  <si>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</si>
  <si>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</si>
  <si>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</si>
  <si>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</si>
  <si>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</si>
  <si>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</si>
  <si>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</si>
  <si>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</si>
  <si>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</si>
  <si>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</si>
  <si>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</si>
  <si>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</si>
  <si>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</si>
  <si>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</si>
  <si>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</si>
  <si>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</si>
  <si>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</si>
  <si>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</si>
  <si>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</si>
  <si>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</si>
  <si>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</si>
  <si>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</si>
  <si>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</si>
  <si>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</si>
  <si>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</si>
  <si>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</si>
  <si>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</si>
  <si>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</si>
  <si>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</si>
  <si>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</si>
  <si>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</si>
  <si>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</si>
  <si>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</si>
  <si>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</si>
  <si>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</si>
  <si>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</si>
  <si>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</si>
  <si>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</si>
  <si>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</si>
  <si>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</si>
  <si>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</si>
  <si>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</si>
  <si>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</si>
  <si>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</si>
  <si>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</si>
  <si>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</si>
  <si>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</si>
  <si>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</si>
  <si>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</si>
  <si>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</si>
  <si>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</si>
  <si>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</si>
  <si>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</si>
  <si>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</si>
  <si>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</si>
  <si>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</si>
  <si>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</si>
  <si>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</si>
  <si>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</si>
  <si>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</si>
  <si>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</si>
  <si>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</si>
  <si>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</si>
  <si>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</si>
  <si>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</si>
  <si>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</si>
  <si>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</si>
  <si>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</si>
  <si>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</si>
  <si>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</si>
  <si>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</si>
  <si>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</si>
  <si>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</si>
  <si>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</si>
  <si>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</si>
  <si>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</si>
  <si>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</si>
  <si>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</si>
  <si>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</si>
  <si>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</si>
  <si>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</si>
  <si>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</si>
  <si>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</si>
  <si>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</si>
  <si>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</si>
  <si>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</si>
  <si>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</si>
  <si>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</si>
  <si>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</si>
  <si>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</si>
  <si>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</si>
  <si>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</si>
  <si>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</si>
  <si>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</si>
  <si>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</si>
  <si>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</si>
  <si>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</si>
  <si>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</si>
  <si>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</si>
  <si>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</si>
  <si>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</si>
  <si>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</si>
  <si>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</si>
  <si>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</si>
  <si>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</si>
  <si>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</si>
  <si>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</si>
  <si>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</si>
  <si>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</si>
  <si>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</si>
  <si>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</si>
  <si>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</si>
  <si>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</si>
  <si>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</si>
  <si>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</si>
  <si>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</si>
  <si>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</si>
  <si>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</si>
  <si>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</si>
  <si>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</si>
  <si>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</si>
  <si>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</si>
  <si>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</si>
  <si>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</si>
  <si>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</si>
  <si>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</si>
  <si>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</si>
  <si>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</si>
  <si>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</si>
  <si>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</si>
  <si>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</si>
  <si>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</si>
  <si>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</si>
  <si>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</si>
  <si>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</si>
  <si>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</si>
  <si>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</si>
  <si>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</si>
  <si>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</si>
  <si>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</si>
  <si>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</si>
  <si>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</si>
  <si>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</si>
  <si>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</si>
  <si>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</si>
  <si>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</si>
  <si>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</si>
  <si>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</si>
  <si>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</si>
  <si>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</si>
  <si>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</si>
  <si>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</si>
  <si>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</si>
  <si>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</si>
  <si>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</si>
  <si>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</si>
  <si>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</si>
  <si>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</si>
  <si>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</si>
  <si>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</si>
  <si>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</si>
  <si>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</si>
  <si>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</si>
  <si>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</si>
  <si>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</si>
  <si>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</si>
  <si>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</si>
  <si>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</si>
  <si>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</si>
  <si>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</si>
  <si>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</si>
  <si>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</si>
  <si>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</si>
  <si>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</si>
  <si>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</si>
  <si>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</si>
  <si>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</si>
  <si>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</si>
  <si>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</si>
  <si>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</si>
  <si>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</si>
  <si>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</si>
  <si>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</si>
  <si>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</si>
  <si>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</si>
  <si>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</si>
  <si>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</si>
  <si>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</si>
  <si>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</si>
  <si>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</si>
  <si>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</si>
  <si>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</si>
  <si>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</si>
  <si>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</si>
  <si>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</si>
  <si>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</si>
  <si>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</si>
  <si>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</si>
  <si>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</si>
  <si>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</si>
  <si>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</si>
  <si>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</si>
  <si>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</si>
  <si>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</si>
  <si>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</si>
  <si>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</si>
  <si>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</si>
  <si>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</si>
  <si>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</si>
  <si>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</si>
  <si>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</si>
  <si>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</si>
  <si>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</si>
  <si>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</si>
  <si>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</si>
  <si>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</si>
  <si>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</si>
  <si>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</si>
  <si>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</si>
  <si>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</si>
  <si>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</si>
  <si>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</si>
  <si>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</si>
  <si>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</si>
  <si>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</si>
  <si>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</si>
  <si>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</si>
  <si>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</si>
  <si>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</si>
  <si>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</si>
  <si>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</si>
  <si>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</si>
  <si>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</si>
  <si>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</si>
  <si>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</si>
  <si>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</si>
  <si>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</si>
  <si>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</si>
  <si>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</si>
  <si>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</si>
  <si>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</si>
  <si>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</si>
  <si>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</si>
  <si>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</si>
  <si>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</si>
  <si>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</si>
  <si>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</si>
  <si>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</si>
  <si>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</si>
  <si>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</si>
  <si>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</si>
  <si>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</si>
  <si>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</si>
  <si>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</si>
  <si>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</si>
  <si>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</si>
  <si>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</si>
  <si>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</si>
  <si>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</si>
  <si>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</si>
  <si>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</si>
  <si>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</si>
  <si>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</si>
  <si>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</si>
  <si>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</si>
  <si>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</si>
  <si>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</si>
  <si>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</si>
  <si>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</si>
  <si>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</si>
  <si>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</si>
  <si>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</si>
  <si>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</si>
  <si>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</si>
  <si>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</si>
  <si>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</si>
  <si>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</si>
  <si>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</si>
  <si>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</si>
  <si>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</si>
  <si>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</si>
  <si>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</si>
  <si>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</si>
  <si>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</si>
  <si>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</si>
  <si>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</si>
  <si>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</si>
  <si>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</si>
  <si>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</si>
  <si>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</si>
  <si>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</si>
  <si>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</si>
  <si>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</si>
  <si>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</si>
  <si>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</si>
  <si>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</si>
  <si>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</si>
  <si>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</si>
  <si>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</si>
  <si>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</si>
  <si>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</si>
  <si>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</si>
  <si>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</si>
  <si>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</si>
  <si>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</si>
  <si>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</si>
  <si>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</si>
  <si>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</si>
  <si>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</si>
  <si>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</si>
  <si>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</si>
  <si>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</si>
  <si>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</si>
  <si>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</si>
  <si>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</si>
  <si>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</si>
  <si>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</si>
  <si>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</si>
  <si>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</si>
  <si>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</si>
  <si>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</si>
  <si>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</si>
  <si>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</si>
  <si>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</si>
  <si>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</si>
  <si>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</si>
  <si>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</si>
  <si>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</si>
  <si>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</si>
  <si>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</si>
  <si>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</si>
  <si>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</si>
  <si>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</si>
  <si>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</si>
  <si>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</si>
  <si>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</si>
  <si>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</si>
  <si>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</si>
  <si>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</si>
  <si>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</si>
  <si>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</si>
  <si>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</si>
  <si>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</si>
  <si>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</si>
  <si>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</si>
  <si>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</si>
  <si>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</si>
  <si>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</si>
  <si>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</si>
  <si>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</si>
  <si>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</si>
  <si>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</si>
  <si>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</si>
  <si>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</si>
  <si>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</si>
  <si>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</si>
  <si>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</si>
  <si>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</si>
  <si>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</si>
  <si>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</si>
  <si>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</si>
  <si>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</si>
  <si>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</si>
  <si>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</si>
  <si>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</si>
  <si>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</si>
  <si>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</si>
  <si>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</si>
  <si>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</si>
  <si>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</si>
  <si>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</si>
  <si>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</si>
  <si>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</si>
  <si>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</si>
  <si>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</si>
  <si>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</si>
  <si>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</si>
  <si>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</si>
  <si>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</si>
  <si>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</si>
  <si>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</si>
  <si>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</si>
  <si>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</si>
  <si>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</si>
  <si>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</si>
  <si>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</si>
  <si>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</si>
  <si>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</si>
  <si>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</si>
  <si>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</si>
  <si>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</si>
  <si>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</si>
  <si>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</si>
  <si>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</si>
  <si>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</si>
  <si>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</si>
  <si>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</si>
  <si>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</si>
  <si>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</si>
  <si>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</si>
  <si>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</si>
  <si>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</si>
  <si>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</si>
  <si>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</si>
  <si>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</si>
  <si>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</si>
  <si>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</si>
  <si>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</si>
  <si>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</si>
  <si>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</si>
  <si>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</si>
  <si>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</si>
  <si>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</si>
  <si>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</si>
  <si>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</si>
  <si>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</si>
  <si>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</si>
  <si>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</si>
  <si>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</si>
  <si>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</si>
  <si>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</si>
  <si>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</si>
  <si>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</si>
  <si>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</si>
  <si>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</si>
  <si>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</si>
  <si>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</si>
  <si>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</si>
  <si>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</si>
  <si>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</si>
  <si>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</si>
  <si>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</si>
  <si>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</si>
  <si>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</si>
  <si>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</si>
  <si>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</si>
  <si>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</si>
  <si>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</si>
  <si>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</si>
  <si>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</si>
  <si>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</si>
  <si>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</si>
  <si>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</si>
  <si>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</si>
  <si>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</si>
  <si>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</si>
  <si>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</si>
  <si>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</si>
  <si>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</si>
  <si>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</si>
  <si>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</si>
  <si>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</si>
  <si>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</si>
  <si>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</si>
  <si>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</si>
  <si>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</si>
  <si>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</si>
  <si>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</si>
  <si>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</si>
  <si>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</si>
  <si>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</si>
  <si>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</si>
  <si>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</si>
  <si>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</si>
  <si>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</si>
  <si>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</si>
  <si>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</si>
  <si>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</si>
  <si>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</si>
  <si>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</si>
  <si>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</si>
  <si>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</si>
  <si>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</si>
  <si>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</si>
  <si>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</si>
  <si>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</si>
  <si>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</si>
  <si>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</si>
  <si>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</si>
  <si>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</si>
  <si>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</si>
  <si>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</si>
  <si>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</si>
  <si>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</si>
  <si>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</si>
  <si>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</si>
  <si>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</si>
  <si>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</si>
  <si>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</si>
  <si>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</si>
  <si>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</si>
  <si>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</si>
  <si>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</si>
  <si>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</si>
  <si>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</si>
  <si>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</si>
  <si>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</si>
  <si>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</si>
  <si>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</si>
  <si>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</si>
  <si>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</si>
  <si>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</si>
  <si>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</si>
  <si>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</si>
  <si>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</si>
  <si>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</si>
  <si>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</si>
  <si>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</si>
  <si>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</si>
  <si>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</si>
  <si>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</si>
  <si>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</si>
  <si>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</si>
  <si>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</si>
  <si>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</si>
  <si>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</si>
  <si>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</si>
  <si>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</si>
  <si>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</si>
  <si>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</si>
  <si>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</si>
  <si>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</si>
  <si>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</si>
  <si>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</si>
  <si>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</si>
  <si>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</si>
  <si>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</si>
  <si>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</si>
  <si>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</si>
  <si>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</si>
  <si>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</si>
  <si>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</si>
  <si>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</si>
  <si>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</si>
  <si>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</si>
  <si>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</si>
  <si>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</si>
  <si>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</si>
  <si>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</si>
  <si>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</si>
  <si>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</si>
  <si>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</si>
  <si>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</si>
  <si>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</si>
  <si>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</si>
  <si>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</si>
  <si>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</si>
  <si>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</si>
  <si>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</si>
  <si>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</si>
  <si>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</si>
  <si>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</si>
  <si>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</si>
  <si>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</si>
  <si>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</si>
  <si>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</si>
  <si>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</si>
  <si>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</si>
  <si>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</si>
  <si>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</si>
  <si>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</si>
  <si>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</si>
  <si>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</si>
  <si>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</si>
  <si>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</si>
  <si>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</si>
  <si>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</si>
  <si>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</si>
  <si>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</si>
  <si>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</si>
  <si>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</si>
  <si>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</si>
  <si>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</si>
  <si>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</si>
  <si>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</si>
  <si>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</si>
  <si>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</si>
  <si>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</si>
  <si>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</si>
  <si>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</si>
  <si>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</si>
  <si>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</si>
  <si>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</si>
  <si>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</si>
  <si>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</si>
  <si>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</si>
  <si>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</si>
  <si>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</si>
  <si>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</si>
  <si>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</si>
  <si>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</si>
  <si>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</si>
  <si>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</si>
  <si>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</si>
  <si>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</si>
  <si>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</si>
  <si>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</si>
  <si>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</si>
  <si>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</si>
  <si>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</si>
  <si>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</si>
  <si>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</si>
  <si>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</si>
  <si>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</si>
  <si>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</si>
  <si>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</si>
  <si>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</si>
  <si>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</si>
  <si>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</si>
  <si>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</si>
  <si>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</si>
  <si>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</si>
  <si>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</si>
  <si>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</si>
  <si>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</si>
  <si>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</si>
  <si>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</si>
  <si>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</si>
  <si>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</si>
  <si>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</si>
  <si>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</si>
  <si>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</si>
  <si>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</si>
  <si>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</si>
  <si>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</si>
  <si>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</si>
  <si>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</si>
  <si>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</si>
  <si>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</si>
  <si>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</si>
  <si>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</si>
  <si>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</si>
  <si>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</si>
  <si>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</si>
  <si>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</si>
  <si>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</si>
  <si>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</si>
  <si>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</si>
  <si>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</si>
  <si>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</si>
  <si>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</si>
  <si>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</si>
  <si>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</si>
  <si>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</si>
  <si>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</si>
  <si>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</si>
  <si>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</si>
  <si>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</si>
  <si>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</si>
  <si>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</si>
  <si>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</si>
  <si>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</si>
  <si>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</si>
  <si>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</si>
  <si>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</si>
  <si>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</si>
  <si>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</si>
  <si>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</si>
  <si>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</si>
  <si>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</si>
  <si>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</si>
  <si>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</si>
  <si>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</si>
  <si>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</si>
  <si>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</si>
  <si>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</si>
  <si>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</si>
  <si>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</si>
  <si>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</si>
  <si>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</si>
  <si>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</si>
  <si>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</si>
  <si>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</si>
  <si>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</si>
  <si>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</si>
  <si>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</si>
  <si>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</si>
  <si>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</si>
  <si>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</si>
  <si>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</si>
  <si>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</si>
  <si>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</si>
  <si>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</si>
  <si>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</si>
  <si>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</si>
  <si>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</si>
  <si>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</si>
  <si>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</si>
  <si>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</si>
  <si>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</si>
  <si>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</si>
  <si>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</si>
  <si>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</si>
  <si>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</si>
  <si>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</si>
  <si>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</si>
  <si>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</si>
  <si>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</si>
  <si>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</si>
  <si>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</si>
  <si>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</si>
  <si>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</si>
  <si>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</si>
  <si>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</si>
  <si>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</si>
  <si>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</si>
  <si>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</si>
  <si>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</si>
  <si>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</si>
  <si>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</si>
  <si>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</si>
  <si>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</si>
  <si>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</si>
  <si>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</si>
  <si>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</si>
  <si>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</si>
  <si>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</si>
  <si>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</si>
  <si>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</si>
  <si>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</si>
  <si>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</si>
  <si>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</si>
  <si>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</si>
  <si>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</si>
  <si>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</si>
  <si>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</si>
  <si>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</si>
  <si>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</si>
  <si>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</si>
  <si>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</si>
  <si>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</si>
  <si>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</si>
  <si>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</si>
  <si>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</si>
  <si>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</si>
  <si>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</si>
  <si>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</si>
  <si>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</si>
  <si>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</si>
  <si>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</si>
  <si>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</si>
  <si>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</si>
  <si>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</si>
  <si>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</si>
  <si>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</si>
  <si>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</si>
  <si>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</si>
  <si>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</si>
  <si>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</si>
  <si>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</si>
  <si>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</si>
  <si>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</si>
  <si>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</si>
  <si>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</si>
  <si>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</si>
  <si>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</si>
  <si>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</si>
  <si>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</si>
  <si>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</si>
  <si>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</si>
  <si>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</si>
  <si>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</si>
  <si>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</si>
  <si>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</si>
  <si>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</si>
  <si>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</si>
  <si>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</si>
  <si>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</si>
  <si>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</si>
  <si>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</si>
  <si>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</si>
  <si>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</si>
  <si>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</si>
  <si>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</si>
  <si>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</si>
  <si>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</si>
  <si>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</si>
  <si>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</si>
  <si>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</si>
  <si>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</si>
  <si>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</si>
  <si>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</si>
  <si>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</si>
  <si>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</si>
  <si>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</si>
  <si>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</si>
  <si>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</si>
  <si>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</si>
  <si>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</si>
  <si>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</si>
  <si>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</si>
  <si>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</si>
  <si>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</si>
  <si>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</si>
  <si>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</si>
  <si>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</si>
  <si>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</si>
  <si>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</si>
  <si>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</si>
  <si>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</si>
  <si>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</si>
  <si>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</si>
  <si>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</si>
  <si>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</si>
  <si>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</si>
  <si>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</si>
  <si>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</si>
  <si>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</si>
  <si>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</si>
  <si>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</si>
  <si>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</si>
  <si>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</si>
  <si>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</si>
  <si>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</si>
  <si>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</si>
  <si>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</si>
  <si>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</si>
  <si>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</si>
  <si>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</si>
  <si>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</si>
  <si>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</si>
  <si>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</si>
  <si>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</si>
  <si>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</si>
  <si>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</si>
  <si>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</si>
  <si>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</si>
  <si>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</si>
  <si>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</si>
  <si>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</si>
  <si>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</si>
  <si>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</si>
  <si>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</si>
  <si>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</si>
  <si>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</si>
  <si>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</si>
  <si>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</si>
  <si>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</si>
  <si>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</si>
  <si>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</si>
  <si>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</si>
  <si>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</si>
  <si>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</si>
  <si>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</si>
  <si>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</si>
  <si>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</si>
  <si>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</si>
  <si>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</si>
  <si>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</si>
  <si>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</si>
  <si>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</si>
  <si>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</si>
  <si>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</si>
  <si>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</si>
  <si>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</si>
  <si>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</si>
  <si>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</si>
  <si>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</si>
  <si>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</si>
  <si>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</si>
  <si>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</si>
  <si>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</si>
  <si>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</si>
  <si>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</si>
  <si>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</si>
  <si>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</si>
  <si>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</si>
  <si>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</si>
  <si>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</si>
  <si>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</si>
  <si>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</si>
  <si>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</si>
  <si>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</si>
  <si>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</si>
  <si>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</si>
  <si>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</si>
  <si>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</si>
  <si>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</si>
  <si>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</si>
  <si>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</si>
  <si>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</si>
  <si>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</si>
  <si>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</si>
  <si>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</si>
  <si>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</si>
  <si>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</si>
  <si>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</si>
  <si>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</si>
  <si>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</si>
  <si>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</si>
  <si>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</si>
  <si>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</si>
  <si>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</si>
  <si>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</si>
  <si>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</si>
  <si>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</si>
  <si>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</si>
  <si>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</si>
  <si>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</si>
  <si>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</si>
  <si>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</si>
  <si>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</si>
  <si>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</si>
  <si>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</si>
  <si>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</si>
  <si>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</si>
  <si>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</si>
  <si>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</si>
  <si>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</si>
  <si>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</si>
  <si>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</si>
  <si>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</si>
  <si>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</si>
  <si>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</si>
  <si>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</si>
  <si>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</si>
  <si>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</si>
  <si>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</si>
  <si>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</si>
  <si>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</si>
  <si>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</si>
  <si>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</si>
  <si>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</si>
  <si>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</si>
  <si>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</si>
  <si>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</si>
  <si>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</si>
  <si>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</si>
  <si>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</si>
  <si>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</si>
  <si>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</si>
  <si>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</si>
  <si>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</si>
  <si>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</si>
  <si>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</si>
  <si>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</si>
  <si>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</si>
  <si>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</si>
  <si>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</si>
  <si>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</si>
  <si>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</si>
  <si>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</si>
  <si>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</si>
  <si>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</si>
  <si>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</si>
  <si>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</si>
  <si>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</si>
  <si>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</si>
  <si>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</si>
  <si>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</si>
  <si>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</si>
  <si>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</si>
  <si>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</si>
  <si>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</si>
  <si>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</si>
  <si>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</si>
  <si>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</si>
  <si>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</si>
  <si>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</si>
  <si>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</si>
  <si>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</si>
  <si>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</si>
  <si>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</si>
  <si>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</si>
  <si>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</si>
  <si>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</si>
  <si>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</si>
  <si>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</si>
  <si>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</si>
  <si>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</si>
  <si>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</si>
  <si>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</si>
  <si>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</si>
  <si>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</si>
  <si>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</si>
  <si>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</si>
  <si>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</si>
  <si>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</si>
  <si>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</si>
  <si>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</si>
  <si>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</si>
  <si>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</si>
  <si>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</si>
  <si>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</si>
  <si>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</si>
  <si>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</si>
  <si>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</si>
  <si>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</si>
  <si>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</si>
  <si>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</si>
  <si>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</si>
  <si>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</si>
  <si>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</si>
  <si>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</si>
  <si>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</si>
  <si>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</si>
  <si>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</si>
  <si>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</si>
  <si>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</si>
  <si>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</si>
  <si>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</si>
  <si>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</si>
  <si>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</si>
  <si>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</si>
  <si>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</si>
  <si>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</si>
  <si>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</si>
  <si>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</si>
  <si>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</si>
  <si>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</si>
  <si>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</si>
  <si>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</si>
  <si>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</si>
  <si>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</si>
  <si>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</si>
  <si>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</si>
  <si>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</si>
  <si>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</si>
  <si>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</si>
  <si>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</si>
  <si>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</si>
  <si>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</si>
  <si>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</si>
  <si>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</si>
  <si>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</si>
  <si>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</si>
  <si>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</si>
  <si>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</si>
  <si>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</si>
  <si>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</si>
  <si>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</si>
  <si>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</si>
  <si>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</si>
  <si>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</si>
  <si>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</si>
  <si>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</si>
  <si>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</si>
  <si>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</si>
  <si>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</si>
  <si>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</si>
  <si>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</si>
  <si>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</si>
  <si>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</si>
  <si>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</si>
  <si>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</si>
  <si>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</si>
  <si>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</si>
  <si>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</si>
  <si>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</si>
  <si>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</si>
  <si>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</si>
  <si>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</si>
  <si>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</si>
  <si>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</si>
  <si>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</si>
  <si>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</si>
  <si>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</si>
  <si>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</si>
  <si>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</si>
  <si>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</si>
  <si>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</si>
  <si>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</si>
  <si>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</si>
  <si>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</si>
  <si>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</si>
  <si>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</si>
  <si>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</si>
  <si>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</si>
  <si>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</si>
  <si>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</si>
  <si>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</si>
  <si>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</si>
  <si>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</si>
  <si>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</si>
  <si>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</si>
  <si>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</si>
  <si>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</si>
  <si>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</si>
  <si>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</si>
  <si>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</si>
  <si>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</si>
  <si>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</si>
  <si>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</si>
  <si>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</si>
  <si>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</si>
  <si>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</si>
  <si>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</si>
  <si>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</si>
  <si>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</si>
  <si>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</si>
  <si>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</si>
  <si>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</si>
  <si>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</si>
  <si>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</si>
  <si>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</si>
  <si>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</si>
  <si>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</si>
  <si>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</si>
  <si>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</si>
  <si>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</si>
  <si>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</si>
  <si>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</si>
  <si>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</si>
  <si>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</si>
  <si>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</si>
  <si>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</si>
  <si>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</si>
  <si>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</si>
  <si>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</si>
  <si>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</si>
  <si>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</si>
  <si>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</si>
  <si>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</si>
  <si>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</si>
  <si>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</si>
  <si>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</si>
  <si>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</si>
  <si>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</si>
  <si>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</si>
  <si>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</si>
  <si>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</si>
  <si>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</si>
  <si>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</si>
  <si>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</si>
  <si>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</si>
  <si>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</si>
  <si>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</si>
  <si>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</si>
  <si>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</si>
  <si>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</si>
  <si>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</si>
  <si>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</si>
  <si>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</si>
  <si>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</si>
  <si>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</si>
  <si>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</si>
  <si>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</si>
  <si>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</si>
  <si>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</si>
  <si>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</si>
  <si>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</si>
  <si>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</si>
  <si>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</si>
  <si>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</si>
  <si>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</si>
  <si>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</si>
  <si>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</si>
  <si>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</si>
  <si>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</si>
  <si>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</si>
  <si>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</si>
  <si>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</si>
  <si>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</si>
  <si>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</si>
  <si>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</si>
  <si>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</si>
  <si>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</si>
  <si>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</si>
  <si>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</si>
  <si>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</si>
  <si>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</si>
  <si>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</si>
  <si>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</si>
  <si>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</si>
  <si>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</si>
  <si>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</si>
  <si>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</si>
  <si>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</si>
  <si>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</si>
  <si>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</si>
  <si>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</si>
  <si>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</si>
  <si>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</si>
  <si>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</si>
  <si>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</si>
  <si>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</si>
  <si>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</si>
  <si>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</si>
  <si>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</si>
  <si>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</si>
  <si>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</si>
  <si>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</si>
  <si>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</si>
  <si>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</si>
  <si>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</si>
  <si>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</si>
  <si>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</si>
  <si>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</si>
  <si>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</si>
  <si>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</si>
  <si>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</si>
  <si>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</si>
  <si>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</si>
  <si>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</si>
  <si>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</si>
  <si>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</si>
  <si>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</si>
  <si>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</si>
  <si>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</si>
  <si>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</si>
  <si>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</si>
  <si>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</si>
  <si>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</si>
  <si>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</si>
  <si>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</si>
  <si>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</si>
  <si>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</si>
  <si>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</si>
  <si>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</si>
  <si>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</si>
  <si>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</si>
  <si>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</si>
  <si>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</si>
  <si>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</si>
  <si>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</si>
  <si>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</si>
  <si>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</si>
  <si>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</si>
  <si>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</si>
  <si>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</si>
  <si>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</si>
  <si>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</si>
  <si>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</si>
  <si>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</si>
  <si>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</si>
  <si>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</si>
  <si>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</si>
  <si>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</si>
  <si>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</si>
  <si>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</si>
  <si>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</si>
  <si>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</si>
  <si>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</si>
  <si>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</si>
  <si>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</si>
  <si>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</si>
  <si>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</si>
  <si>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</si>
  <si>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</si>
  <si>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</si>
  <si>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</si>
  <si>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</si>
  <si>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</si>
  <si>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</si>
  <si>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</si>
  <si>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</si>
  <si>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</si>
  <si>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</si>
  <si>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</si>
  <si>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</si>
  <si>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</si>
  <si>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</si>
  <si>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</si>
  <si>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</si>
  <si>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</si>
  <si>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</si>
  <si>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</si>
  <si>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</si>
  <si>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</si>
  <si>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</si>
  <si>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</si>
  <si>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</si>
  <si>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</si>
  <si>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</si>
  <si>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</si>
  <si>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</si>
  <si>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</si>
  <si>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</si>
  <si>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</si>
  <si>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</si>
  <si>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</si>
  <si>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</si>
  <si>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</si>
  <si>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</si>
  <si>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</si>
  <si>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</si>
  <si>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</si>
  <si>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</si>
  <si>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</si>
  <si>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</si>
  <si>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</si>
  <si>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</si>
  <si>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</si>
  <si>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</si>
  <si>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</si>
  <si>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</si>
  <si>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</si>
  <si>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</si>
  <si>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</si>
  <si>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</si>
  <si>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</si>
  <si>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</si>
  <si>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</si>
  <si>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</si>
  <si>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</si>
  <si>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</si>
  <si>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</si>
  <si>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</si>
  <si>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</si>
  <si>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</si>
  <si>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</si>
  <si>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</si>
  <si>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</si>
  <si>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</si>
  <si>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</si>
  <si>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</si>
  <si>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</si>
  <si>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</si>
  <si>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</si>
  <si>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</si>
  <si>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</si>
  <si>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</si>
  <si>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</si>
  <si>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</si>
  <si>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</si>
  <si>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</si>
  <si>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</si>
  <si>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</si>
  <si>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</si>
  <si>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</si>
  <si>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</si>
  <si>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</si>
  <si>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</si>
  <si>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</si>
  <si>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</si>
  <si>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</si>
  <si>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</si>
  <si>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</si>
  <si>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</si>
  <si>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</si>
  <si>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</si>
  <si>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</si>
  <si>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</si>
  <si>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</si>
  <si>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</si>
  <si>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</si>
  <si>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</si>
  <si>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</si>
  <si>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</si>
  <si>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</si>
  <si>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</si>
  <si>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</si>
  <si>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</si>
  <si>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</si>
  <si>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</si>
  <si>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</si>
  <si>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</si>
  <si>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</si>
  <si>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</si>
  <si>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</si>
  <si>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</si>
  <si>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</si>
  <si>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</si>
  <si>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</si>
  <si>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</si>
  <si>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</si>
  <si>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</si>
  <si>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</si>
  <si>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</si>
  <si>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</si>
  <si>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</si>
  <si>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</si>
  <si>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</si>
  <si>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</si>
  <si>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</si>
  <si>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</si>
  <si>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</si>
  <si>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</si>
  <si>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</si>
  <si>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</si>
  <si>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</si>
  <si>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</si>
  <si>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</si>
  <si>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</si>
  <si>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</si>
  <si>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</si>
  <si>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</si>
  <si>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</si>
  <si>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</si>
  <si>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</si>
  <si>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</si>
  <si>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</si>
  <si>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</si>
  <si>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</si>
  <si>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</si>
  <si>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</si>
  <si>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</si>
  <si>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</si>
  <si>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</si>
  <si>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</si>
  <si>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</si>
  <si>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</si>
  <si>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</si>
  <si>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</si>
  <si>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</si>
  <si>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</si>
  <si>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</si>
  <si>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</si>
  <si>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</si>
  <si>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</si>
  <si>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</si>
  <si>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</si>
  <si>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</si>
  <si>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</si>
  <si>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</si>
  <si>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</si>
  <si>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</si>
  <si>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</si>
  <si>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</si>
  <si>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</si>
  <si>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</si>
  <si>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</si>
  <si>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</si>
  <si>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</si>
  <si>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</si>
  <si>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</si>
  <si>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</si>
  <si>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</si>
  <si>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</si>
  <si>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</si>
  <si>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</si>
  <si>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</si>
  <si>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</si>
  <si>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</si>
  <si>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</si>
  <si>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</si>
  <si>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</si>
  <si>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</si>
  <si>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</si>
  <si>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</si>
  <si>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</si>
  <si>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</si>
  <si>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</si>
  <si>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</si>
  <si>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</si>
  <si>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</si>
  <si>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</si>
  <si>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</si>
  <si>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</si>
  <si>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</si>
  <si>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</si>
  <si>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</si>
  <si>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</si>
  <si>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</si>
  <si>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</si>
  <si>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</si>
  <si>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</si>
  <si>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</si>
  <si>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</si>
  <si>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</si>
  <si>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</si>
  <si>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</si>
  <si>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</si>
  <si>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</si>
  <si>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</si>
  <si>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</si>
  <si>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</si>
  <si>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</si>
  <si>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</si>
  <si>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</si>
  <si>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</si>
  <si>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</si>
  <si>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</si>
  <si>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</si>
  <si>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</si>
  <si>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</si>
  <si>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</si>
  <si>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</si>
  <si>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</si>
  <si>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</si>
  <si>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</si>
  <si>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</si>
  <si>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</si>
  <si>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</si>
  <si>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</si>
  <si>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</si>
  <si>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</si>
  <si>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</si>
  <si>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</si>
  <si>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</si>
  <si>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</si>
  <si>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</si>
  <si>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</si>
  <si>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</si>
  <si>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</si>
  <si>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</si>
  <si>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</si>
  <si>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</si>
  <si>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</si>
  <si>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</si>
  <si>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</si>
  <si>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</si>
  <si>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</si>
  <si>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</si>
  <si>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</si>
  <si>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</si>
  <si>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</si>
  <si>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</si>
  <si>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</si>
  <si>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</si>
  <si>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</si>
  <si>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</si>
  <si>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</si>
  <si>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</si>
  <si>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</si>
  <si>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</si>
  <si>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</si>
  <si>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</si>
  <si>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</si>
  <si>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</si>
  <si>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</si>
  <si>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</si>
  <si>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</si>
  <si>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</si>
  <si>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</si>
  <si>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</si>
  <si>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</si>
  <si>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</si>
  <si>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</si>
  <si>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</si>
  <si>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</si>
  <si>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</si>
  <si>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</si>
  <si>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</si>
  <si>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</si>
  <si>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</si>
  <si>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</si>
  <si>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</si>
  <si>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</si>
  <si>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</si>
  <si>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</si>
  <si>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</si>
  <si>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</si>
  <si>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</si>
  <si>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</si>
  <si>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</si>
  <si>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</si>
  <si>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</si>
  <si>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</si>
  <si>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</si>
  <si>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</si>
  <si>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</si>
  <si>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</si>
  <si>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</si>
  <si>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</si>
  <si>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</si>
  <si>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</si>
  <si>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</si>
  <si>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</si>
  <si>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</si>
  <si>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</si>
  <si>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</si>
  <si>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</si>
  <si>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</si>
  <si>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</si>
  <si>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</si>
  <si>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</si>
  <si>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</si>
  <si>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</si>
  <si>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</si>
  <si>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</si>
  <si>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</si>
  <si>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</si>
  <si>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</si>
  <si>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</si>
  <si>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</si>
  <si>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</si>
  <si>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</si>
  <si>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</si>
  <si>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</si>
  <si>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</si>
  <si>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</si>
  <si>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</si>
  <si>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</si>
  <si>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</si>
  <si>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</si>
  <si>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</si>
  <si>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</si>
  <si>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</si>
  <si>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</si>
  <si>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</si>
  <si>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</si>
  <si>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</si>
  <si>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</si>
  <si>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</si>
  <si>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</si>
  <si>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</si>
  <si>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</si>
  <si>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</si>
  <si>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</si>
  <si>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</si>
  <si>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</si>
  <si>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</si>
  <si>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</si>
  <si>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</si>
  <si>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</si>
  <si>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</si>
  <si>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</si>
  <si>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</si>
  <si>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</si>
  <si>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</si>
  <si>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</si>
  <si>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</si>
  <si>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</si>
  <si>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</si>
  <si>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</si>
  <si>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</si>
  <si>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</si>
  <si>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</si>
  <si>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</si>
  <si>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</si>
  <si>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</si>
  <si>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</si>
  <si>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</si>
  <si>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</si>
  <si>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</si>
  <si>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</si>
  <si>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</si>
  <si>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</si>
  <si>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</si>
  <si>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</si>
  <si>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</si>
  <si>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</si>
  <si>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</si>
  <si>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</si>
  <si>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</si>
  <si>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</si>
  <si>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</si>
  <si>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</si>
  <si>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</si>
  <si>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</si>
  <si>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</si>
  <si>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</si>
  <si>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</si>
  <si>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</si>
  <si>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</si>
  <si>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</si>
  <si>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</si>
  <si>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</si>
  <si>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</si>
  <si>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</si>
  <si>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</si>
  <si>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</si>
  <si>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</si>
  <si>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</si>
  <si>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</si>
  <si>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</si>
  <si>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</si>
  <si>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</si>
  <si>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</si>
  <si>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</si>
  <si>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</si>
  <si>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</si>
  <si>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</si>
  <si>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</si>
  <si>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</si>
  <si>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</si>
  <si>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</si>
  <si>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</si>
  <si>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</si>
  <si>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</si>
  <si>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</si>
  <si>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</si>
  <si>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</si>
  <si>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</si>
  <si>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</si>
  <si>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</si>
  <si>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</si>
  <si>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</si>
  <si>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</si>
  <si>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</si>
  <si>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</si>
  <si>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</si>
  <si>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</si>
  <si>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</si>
  <si>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</si>
  <si>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</si>
  <si>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</si>
  <si>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</si>
  <si>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</si>
  <si>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</si>
  <si>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</si>
  <si>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</si>
  <si>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</si>
  <si>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</si>
  <si>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</si>
  <si>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</si>
  <si>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</si>
  <si>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</si>
  <si>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</si>
  <si>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</si>
  <si>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</si>
  <si>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</si>
  <si>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</si>
  <si>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</si>
  <si>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</si>
  <si>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</si>
  <si>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</si>
  <si>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</si>
  <si>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</si>
  <si>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</si>
  <si>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</si>
  <si>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</si>
  <si>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</si>
  <si>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</si>
  <si>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</si>
  <si>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</si>
  <si>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</si>
  <si>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</si>
  <si>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</si>
  <si>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</si>
  <si>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</si>
  <si>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</si>
  <si>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</si>
  <si>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</si>
  <si>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</si>
  <si>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</si>
  <si>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</si>
  <si>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</si>
  <si>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</si>
  <si>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</si>
  <si>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</si>
  <si>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</si>
  <si>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</si>
  <si>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</si>
  <si>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</si>
  <si>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</si>
  <si>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</si>
  <si>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</si>
  <si>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</si>
  <si>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</si>
  <si>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</si>
  <si>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</si>
  <si>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</si>
  <si>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</si>
  <si>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</si>
  <si>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</si>
  <si>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</si>
  <si>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</si>
  <si>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</si>
  <si>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</si>
  <si>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</si>
  <si>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</si>
  <si>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</si>
  <si>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</si>
  <si>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</si>
  <si>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</si>
  <si>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</si>
  <si>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</si>
  <si>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</si>
  <si>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</si>
  <si>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</si>
  <si>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</si>
  <si>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</si>
  <si>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</si>
  <si>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</si>
  <si>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</si>
  <si>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</si>
  <si>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</si>
  <si>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</si>
  <si>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</si>
  <si>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</si>
  <si>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</si>
  <si>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</si>
  <si>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</si>
  <si>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</si>
  <si>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</si>
  <si>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</si>
  <si>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</si>
  <si>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</si>
  <si>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</si>
  <si>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</si>
  <si>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</si>
  <si>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</si>
  <si>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</si>
  <si>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</si>
  <si>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</si>
  <si>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</si>
  <si>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</si>
  <si>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</si>
  <si>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</si>
  <si>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</si>
  <si>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</si>
  <si>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</si>
  <si>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</si>
  <si>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</si>
  <si>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</si>
  <si>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</si>
  <si>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</si>
  <si>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</si>
  <si>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</si>
  <si>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</si>
  <si>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</si>
  <si>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</si>
  <si>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</si>
  <si>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</si>
  <si>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</si>
  <si>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</si>
  <si>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</si>
  <si>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</si>
  <si>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</si>
  <si>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</si>
  <si>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</si>
  <si>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</si>
  <si>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</si>
  <si>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</si>
  <si>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</si>
  <si>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</si>
  <si>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</si>
  <si>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</si>
  <si>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</si>
  <si>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</si>
  <si>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</si>
  <si>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</si>
  <si>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</si>
  <si>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</si>
  <si>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</si>
  <si>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</si>
  <si>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</si>
  <si>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</si>
  <si>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</si>
  <si>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</si>
  <si>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</si>
  <si>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</si>
  <si>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</si>
  <si>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</si>
  <si>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</si>
  <si>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</si>
  <si>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</si>
  <si>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</si>
  <si>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</si>
  <si>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</si>
  <si>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</si>
  <si>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</si>
  <si>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</si>
  <si>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</si>
  <si>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</si>
  <si>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</si>
  <si>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</si>
  <si>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</si>
  <si>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</si>
  <si>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</si>
  <si>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</si>
  <si>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</si>
  <si>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</si>
  <si>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</si>
  <si>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</si>
  <si>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</si>
  <si>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</si>
  <si>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</si>
  <si>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</si>
  <si>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</si>
  <si>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</si>
  <si>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</si>
  <si>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</si>
  <si>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</si>
  <si>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</si>
  <si>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</si>
  <si>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</si>
  <si>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</si>
  <si>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</si>
  <si>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</si>
  <si>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</si>
  <si>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</si>
  <si>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</si>
  <si>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</si>
  <si>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</si>
  <si>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</si>
  <si>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</si>
  <si>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</si>
  <si>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</si>
  <si>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</si>
  <si>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</si>
  <si>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</si>
  <si>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</si>
  <si>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</si>
  <si>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</si>
  <si>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</si>
  <si>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</si>
  <si>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</si>
  <si>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</si>
  <si>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</si>
  <si>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</si>
  <si>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</si>
  <si>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</si>
  <si>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</si>
  <si>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</si>
  <si>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</si>
  <si>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</si>
  <si>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</si>
  <si>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</si>
  <si>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</si>
  <si>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</si>
  <si>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</si>
  <si>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</si>
  <si>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</si>
  <si>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</si>
  <si>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</si>
  <si>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</si>
  <si>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</si>
  <si>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</si>
  <si>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</si>
  <si>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</si>
  <si>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</si>
  <si>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</si>
  <si>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</si>
  <si>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</si>
  <si>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</si>
  <si>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</si>
  <si>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</si>
  <si>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</si>
  <si>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</si>
  <si>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</si>
  <si>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</si>
  <si>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</si>
  <si>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</si>
  <si>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</si>
  <si>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</si>
  <si>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</si>
  <si>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</si>
  <si>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</si>
  <si>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</si>
  <si>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</si>
  <si>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</si>
  <si>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</si>
  <si>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</si>
  <si>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</si>
  <si>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</si>
  <si>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</si>
  <si>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</si>
  <si>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</si>
  <si>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</si>
  <si>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</si>
  <si>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</si>
  <si>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</si>
  <si>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</si>
  <si>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</si>
  <si>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</si>
  <si>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</si>
  <si>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</si>
  <si>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</si>
  <si>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</si>
  <si>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</si>
  <si>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</si>
  <si>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</si>
  <si>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</si>
  <si>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</si>
  <si>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</si>
  <si>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</si>
  <si>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</si>
  <si>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</si>
  <si>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</si>
  <si>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</si>
  <si>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</si>
  <si>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</si>
  <si>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</si>
  <si>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</si>
  <si>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</si>
  <si>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</si>
  <si>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</si>
  <si>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</si>
  <si>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</si>
  <si>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</si>
  <si>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</si>
  <si>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</si>
  <si>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</si>
  <si>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</si>
  <si>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</si>
  <si>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</si>
  <si>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</si>
  <si>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</si>
  <si>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</si>
  <si>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</si>
  <si>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</si>
  <si>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</si>
  <si>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</si>
  <si>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</si>
  <si>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</si>
  <si>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</si>
  <si>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</si>
  <si>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</si>
  <si>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</si>
  <si>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</si>
  <si>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</si>
  <si>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</si>
  <si>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</si>
  <si>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</si>
  <si>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</si>
  <si>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</si>
  <si>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</si>
  <si>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</si>
  <si>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</si>
  <si>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</si>
  <si>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</si>
  <si>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</si>
  <si>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</si>
  <si>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</si>
  <si>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</si>
  <si>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</si>
  <si>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</si>
  <si>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</si>
  <si>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</si>
  <si>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</si>
  <si>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</si>
  <si>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</si>
  <si>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</si>
  <si>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</si>
  <si>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</si>
  <si>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</si>
  <si>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</si>
  <si>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</si>
  <si>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</si>
  <si>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</si>
  <si>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</si>
  <si>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</si>
  <si>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</si>
  <si>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</si>
  <si>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</si>
  <si>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</si>
  <si>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</si>
  <si>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</si>
  <si>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</si>
  <si>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</si>
  <si>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</si>
  <si>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</si>
  <si>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</si>
  <si>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</si>
  <si>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</si>
  <si>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</si>
  <si>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</si>
  <si>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</si>
  <si>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</si>
  <si>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</si>
  <si>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</si>
  <si>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</si>
  <si>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</si>
  <si>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</si>
  <si>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</si>
  <si>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</si>
  <si>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</si>
  <si>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</si>
  <si>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</si>
  <si>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</si>
  <si>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</si>
  <si>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</si>
  <si>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</si>
  <si>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</si>
  <si>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</si>
  <si>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</si>
  <si>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</si>
  <si>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</si>
  <si>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</si>
  <si>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</si>
  <si>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</si>
  <si>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</si>
  <si>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</si>
  <si>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</si>
  <si>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</si>
  <si>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</si>
  <si>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</si>
  <si>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</si>
  <si>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</si>
  <si>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</si>
  <si>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</si>
  <si>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</si>
  <si>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</si>
  <si>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</si>
  <si>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</si>
  <si>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</si>
  <si>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</si>
  <si>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</si>
  <si>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</si>
  <si>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</si>
  <si>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</si>
  <si>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</si>
  <si>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</si>
  <si>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</si>
  <si>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</si>
  <si>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</si>
  <si>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</si>
  <si>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</si>
  <si>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</si>
  <si>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</si>
  <si>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</si>
  <si>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</si>
  <si>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</si>
  <si>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</si>
  <si>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</si>
  <si>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</si>
  <si>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</si>
  <si>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</si>
  <si>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</si>
  <si>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</si>
  <si>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</si>
  <si>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</si>
  <si>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</si>
  <si>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</si>
  <si>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</si>
  <si>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</si>
  <si>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</si>
  <si>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</si>
  <si>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</si>
  <si>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</si>
  <si>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</si>
  <si>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</si>
  <si>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</si>
  <si>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</si>
  <si>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</si>
  <si>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</si>
  <si>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</si>
  <si>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</si>
  <si>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</si>
  <si>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</si>
  <si>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</si>
  <si>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</si>
  <si>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</si>
  <si>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</si>
  <si>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</si>
  <si>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</si>
  <si>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</si>
  <si>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</si>
  <si>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</si>
  <si>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</si>
  <si>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</si>
  <si>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</si>
  <si>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</si>
  <si>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</si>
  <si>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</si>
  <si>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</si>
  <si>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</si>
  <si>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</si>
  <si>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</si>
  <si>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</si>
  <si>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</si>
  <si>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</si>
  <si>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</si>
  <si>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</si>
  <si>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</si>
  <si>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</si>
  <si>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</si>
  <si>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</si>
  <si>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</si>
  <si>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</si>
  <si>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</si>
  <si>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</si>
  <si>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</si>
  <si>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</si>
  <si>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</si>
  <si>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</si>
  <si>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</si>
  <si>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</si>
  <si>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</si>
  <si>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</si>
  <si>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</si>
  <si>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</si>
  <si>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</si>
  <si>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</si>
  <si>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</si>
  <si>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</si>
  <si>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</si>
  <si>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</si>
  <si>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</si>
  <si>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</si>
  <si>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</si>
  <si>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</si>
  <si>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</si>
  <si>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</si>
  <si>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</si>
  <si>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</si>
  <si>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</si>
  <si>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</si>
  <si>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</si>
  <si>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</si>
  <si>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</si>
  <si>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</si>
  <si>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</si>
  <si>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</si>
  <si>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</si>
  <si>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</si>
  <si>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</si>
  <si>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</si>
  <si>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</si>
  <si>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</si>
  <si>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</si>
  <si>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</si>
  <si>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</si>
  <si>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</si>
  <si>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</si>
  <si>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</si>
  <si>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</si>
  <si>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</si>
  <si>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</si>
  <si>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</si>
  <si>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</si>
  <si>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</si>
  <si>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</si>
  <si>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</si>
  <si>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</si>
  <si>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</si>
  <si>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</si>
  <si>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</si>
  <si>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</si>
  <si>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</si>
  <si>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</si>
  <si>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</si>
  <si>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</si>
  <si>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</si>
  <si>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</si>
  <si>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</si>
  <si>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</si>
  <si>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</si>
  <si>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</si>
  <si>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</si>
  <si>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</si>
  <si>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</si>
  <si>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</si>
  <si>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</si>
  <si>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</si>
  <si>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</si>
  <si>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</si>
  <si>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</si>
  <si>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</si>
  <si>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</si>
  <si>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</si>
  <si>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</si>
  <si>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</si>
  <si>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</si>
  <si>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</si>
  <si>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</si>
  <si>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</si>
  <si>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</si>
  <si>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</si>
  <si>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</si>
  <si>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</si>
  <si>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</si>
  <si>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</si>
  <si>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</si>
  <si>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</si>
  <si>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</si>
  <si>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</si>
  <si>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</si>
  <si>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</si>
  <si>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</si>
  <si>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</si>
  <si>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</si>
  <si>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</si>
  <si>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</si>
  <si>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</si>
  <si>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</si>
  <si>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</si>
  <si>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</si>
  <si>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</si>
  <si>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</si>
  <si>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</si>
  <si>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</si>
  <si>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</si>
  <si>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</si>
  <si>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</si>
  <si>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</si>
  <si>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</si>
  <si>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</si>
  <si>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</si>
  <si>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</si>
  <si>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</si>
  <si>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</si>
  <si>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</si>
  <si>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</si>
  <si>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</si>
  <si>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</si>
  <si>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</si>
  <si>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</si>
  <si>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</si>
  <si>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</si>
  <si>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</si>
  <si>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</si>
  <si>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</si>
  <si>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</si>
  <si>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</si>
  <si>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</si>
  <si>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</si>
  <si>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</si>
  <si>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</si>
  <si>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</si>
  <si>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</si>
  <si>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</si>
  <si>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</si>
  <si>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</si>
  <si>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</si>
  <si>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</si>
  <si>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</si>
  <si>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</si>
  <si>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</si>
  <si>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</si>
  <si>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</si>
  <si>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</si>
  <si>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</si>
  <si>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</si>
  <si>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</si>
  <si>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</si>
  <si>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</si>
  <si>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</si>
  <si>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</si>
  <si>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</si>
  <si>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</si>
  <si>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</si>
  <si>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</si>
  <si>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</si>
  <si>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</si>
  <si>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</si>
  <si>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</si>
  <si>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</si>
  <si>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</si>
  <si>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</si>
  <si>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</si>
  <si>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</si>
  <si>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</si>
  <si>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</si>
  <si>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</si>
  <si>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</si>
  <si>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</si>
  <si>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</si>
  <si>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</si>
  <si>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</si>
  <si>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</si>
  <si>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</si>
  <si>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</si>
  <si>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</si>
  <si>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</si>
  <si>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</si>
  <si>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</si>
  <si>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</si>
  <si>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</si>
  <si>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</si>
  <si>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</si>
  <si>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</si>
  <si>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</si>
  <si>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</si>
  <si>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</si>
  <si>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</si>
  <si>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</si>
  <si>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</si>
  <si>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</si>
  <si>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</si>
  <si>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</si>
  <si>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</si>
  <si>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</si>
  <si>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</si>
  <si>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</si>
  <si>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</si>
  <si>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</si>
  <si>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</si>
  <si>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</si>
  <si>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</si>
  <si>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</si>
  <si>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</si>
  <si>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</si>
  <si>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</si>
  <si>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</si>
  <si>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</si>
  <si>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</si>
  <si>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</si>
  <si>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</si>
  <si>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</si>
  <si>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</si>
  <si>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</si>
  <si>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</si>
  <si>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</si>
  <si>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</si>
  <si>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</si>
  <si>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</si>
  <si>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</si>
  <si>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</si>
  <si>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</si>
  <si>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</si>
  <si>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</si>
  <si>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</si>
  <si>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</si>
  <si>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</si>
  <si>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</si>
  <si>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</si>
  <si>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</si>
  <si>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</si>
  <si>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</si>
  <si>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</si>
  <si>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</si>
  <si>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</si>
  <si>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</si>
  <si>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</si>
  <si>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</si>
  <si>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</si>
  <si>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</si>
  <si>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</si>
  <si>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</si>
  <si>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</si>
  <si>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</si>
  <si>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</si>
  <si>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</si>
  <si>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</si>
  <si>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</si>
  <si>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</si>
  <si>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</si>
  <si>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</si>
  <si>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</si>
  <si>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</si>
  <si>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</si>
  <si>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</si>
  <si>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</si>
  <si>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</si>
  <si>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</si>
  <si>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</si>
  <si>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</si>
  <si>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</si>
  <si>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</si>
  <si>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</si>
  <si>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</si>
  <si>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</si>
  <si>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</si>
  <si>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</si>
  <si>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</si>
  <si>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</si>
  <si>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</si>
  <si>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</si>
  <si>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</si>
  <si>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</si>
  <si>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</si>
  <si>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</si>
  <si>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</si>
  <si>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</si>
  <si>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</si>
  <si>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</si>
  <si>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</si>
  <si>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</si>
  <si>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</si>
  <si>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</si>
  <si>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</si>
  <si>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</si>
  <si>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</si>
  <si>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</si>
  <si>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</si>
  <si>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</si>
  <si>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</si>
  <si>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</si>
  <si>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</si>
  <si>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</si>
  <si>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</si>
  <si>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</si>
  <si>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</si>
  <si>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</si>
  <si>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</si>
  <si>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</si>
  <si>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</si>
  <si>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</si>
  <si>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</si>
  <si>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</si>
  <si>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</si>
  <si>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</si>
  <si>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</si>
  <si>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</si>
  <si>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</si>
  <si>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</si>
  <si>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</si>
  <si>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</si>
  <si>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</si>
  <si>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</si>
  <si>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</si>
  <si>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</si>
  <si>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</si>
  <si>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</si>
  <si>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</si>
  <si>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</si>
  <si>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</si>
  <si>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</si>
  <si>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</si>
  <si>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</si>
  <si>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</si>
  <si>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</si>
  <si>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</si>
  <si>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</si>
  <si>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</si>
  <si>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</si>
  <si>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</si>
  <si>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</si>
  <si>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</si>
  <si>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</si>
  <si>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</si>
  <si>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</si>
  <si>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</si>
  <si>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</si>
  <si>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</si>
  <si>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</si>
  <si>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</si>
  <si>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</si>
  <si>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</si>
  <si>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</si>
  <si>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</si>
  <si>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</si>
  <si>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</si>
  <si>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</si>
  <si>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</si>
  <si>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</si>
  <si>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</si>
  <si>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</si>
  <si>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</si>
  <si>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</si>
  <si>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</si>
  <si>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</si>
  <si>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</si>
  <si>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</si>
  <si>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</si>
  <si>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</si>
  <si>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</si>
  <si>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</si>
  <si>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</si>
  <si>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</si>
  <si>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</si>
  <si>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</si>
  <si>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</si>
  <si>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</si>
  <si>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</si>
  <si>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</si>
  <si>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</si>
  <si>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</si>
  <si>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</si>
  <si>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</si>
  <si>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</si>
  <si>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</si>
  <si>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</si>
  <si>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</si>
  <si>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</si>
  <si>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</si>
  <si>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</si>
  <si>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</si>
  <si>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</si>
  <si>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</si>
  <si>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</si>
  <si>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</si>
  <si>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</si>
  <si>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</si>
  <si>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</si>
  <si>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</si>
  <si>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</si>
  <si>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</si>
  <si>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</si>
  <si>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</si>
  <si>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</si>
  <si>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</si>
  <si>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</si>
  <si>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</si>
  <si>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</si>
  <si>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</si>
  <si>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</si>
  <si>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</si>
  <si>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</si>
  <si>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</si>
  <si>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</si>
  <si>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</si>
  <si>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</si>
  <si>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</si>
  <si>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</si>
  <si>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</si>
  <si>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</si>
  <si>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</si>
  <si>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</si>
  <si>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</si>
  <si>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</si>
  <si>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</si>
  <si>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</si>
  <si>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</si>
  <si>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</si>
  <si>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</si>
  <si>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</si>
  <si>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</si>
  <si>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</si>
  <si>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</si>
  <si>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</si>
  <si>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</si>
  <si>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</si>
  <si>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</si>
  <si>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</si>
  <si>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</si>
  <si>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</si>
  <si>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</si>
  <si>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</si>
  <si>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</si>
  <si>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</si>
  <si>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</si>
  <si>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</si>
  <si>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</si>
  <si>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</si>
  <si>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</si>
  <si>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</si>
  <si>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</si>
  <si>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</si>
  <si>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</si>
  <si>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</si>
  <si>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</si>
  <si>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</si>
  <si>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</si>
  <si>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</si>
  <si>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</si>
  <si>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</si>
  <si>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</si>
  <si>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</si>
  <si>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</si>
  <si>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</si>
  <si>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</si>
  <si>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</si>
  <si>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</si>
  <si>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</si>
  <si>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</si>
  <si>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</si>
  <si>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</si>
  <si>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</si>
  <si>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</si>
  <si>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</si>
  <si>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</si>
  <si>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</si>
  <si>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</si>
  <si>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</si>
  <si>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</si>
  <si>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</si>
  <si>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</si>
  <si>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</si>
  <si>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</si>
  <si>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</si>
  <si>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</si>
  <si>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</si>
  <si>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</si>
  <si>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</si>
  <si>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</si>
  <si>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</si>
  <si>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</si>
  <si>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</si>
  <si>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</si>
  <si>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</si>
  <si>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</si>
  <si>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</si>
  <si>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</si>
  <si>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</si>
  <si>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</si>
  <si>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</si>
  <si>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</si>
  <si>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</si>
  <si>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</si>
  <si>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</si>
  <si>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</si>
  <si>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</si>
  <si>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</si>
  <si>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</si>
  <si>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</si>
  <si>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</si>
  <si>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</si>
  <si>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</si>
  <si>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</si>
  <si>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</si>
  <si>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</si>
  <si>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</si>
  <si>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</si>
  <si>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</si>
  <si>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</si>
  <si>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</si>
  <si>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</si>
  <si>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</si>
  <si>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</si>
  <si>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</si>
  <si>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</si>
  <si>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</si>
  <si>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</si>
  <si>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</si>
  <si>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</si>
  <si>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</si>
  <si>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</si>
  <si>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</si>
  <si>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</si>
  <si>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</si>
  <si>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</si>
  <si>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</si>
  <si>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</si>
  <si>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</si>
  <si>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</si>
  <si>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</si>
  <si>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</si>
  <si>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</si>
  <si>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</si>
  <si>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</si>
  <si>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</si>
  <si>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</si>
  <si>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</si>
  <si>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</si>
  <si>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</si>
  <si>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</si>
  <si>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</si>
  <si>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</si>
  <si>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</si>
  <si>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</si>
  <si>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</si>
  <si>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</si>
  <si>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</si>
  <si>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</si>
  <si>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</si>
  <si>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</si>
  <si>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</si>
  <si>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</si>
  <si>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</si>
  <si>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</si>
  <si>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</si>
  <si>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</si>
  <si>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</si>
  <si>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</si>
  <si>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</si>
  <si>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</si>
  <si>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</si>
  <si>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</si>
  <si>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</si>
  <si>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</si>
  <si>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</si>
  <si>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</si>
  <si>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</si>
  <si>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</si>
  <si>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</si>
  <si>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</si>
  <si>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</si>
  <si>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</si>
  <si>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</si>
  <si>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</si>
  <si>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</si>
  <si>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</si>
  <si>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</si>
  <si>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</si>
  <si>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</si>
  <si>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</si>
  <si>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</si>
  <si>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</si>
  <si>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</si>
  <si>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</si>
  <si>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</si>
  <si>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</si>
  <si>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</si>
  <si>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</si>
  <si>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</si>
  <si>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</si>
  <si>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</si>
  <si>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</si>
  <si>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</si>
  <si>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</si>
  <si>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</si>
  <si>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</si>
  <si>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</si>
  <si>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</si>
  <si>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</si>
  <si>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</si>
  <si>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</si>
  <si>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</si>
  <si>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</si>
  <si>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</si>
  <si>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</si>
  <si>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</si>
  <si>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</si>
  <si>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</si>
  <si>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</si>
  <si>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</si>
  <si>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</si>
  <si>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</si>
  <si>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</si>
  <si>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</si>
  <si>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</si>
  <si>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</si>
  <si>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</si>
  <si>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</si>
  <si>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</si>
  <si>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</si>
  <si>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</si>
  <si>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</si>
  <si>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</si>
  <si>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</si>
  <si>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</si>
  <si>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</si>
  <si>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</si>
  <si>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</si>
  <si>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</si>
  <si>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</si>
  <si>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</si>
  <si>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</si>
  <si>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</si>
  <si>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</si>
  <si>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</si>
  <si>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</si>
  <si>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</si>
  <si>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</si>
  <si>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</si>
  <si>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</si>
  <si>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</si>
  <si>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</si>
  <si>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</si>
  <si>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</si>
  <si>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</si>
  <si>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</si>
  <si>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</si>
  <si>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</si>
  <si>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</si>
  <si>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</si>
  <si>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</si>
  <si>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</si>
  <si>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</si>
  <si>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</si>
  <si>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</si>
  <si>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</si>
  <si>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</si>
  <si>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</si>
  <si>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</si>
  <si>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</si>
  <si>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</si>
  <si>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</si>
  <si>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</si>
  <si>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</si>
  <si>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</si>
  <si>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</si>
  <si>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</si>
  <si>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</si>
  <si>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</si>
  <si>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</si>
  <si>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</si>
  <si>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</si>
  <si>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</si>
  <si>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</si>
  <si>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</si>
  <si>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</si>
  <si>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</si>
  <si>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</si>
  <si>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</si>
  <si>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</si>
  <si>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</si>
  <si>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</si>
  <si>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</si>
  <si>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</si>
  <si>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</si>
  <si>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</si>
  <si>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</si>
  <si>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</si>
  <si>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</si>
  <si>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</si>
  <si>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</si>
  <si>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</si>
  <si>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</si>
  <si>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</si>
  <si>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</si>
  <si>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</si>
  <si>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</si>
  <si>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</si>
  <si>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</si>
  <si>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</si>
  <si>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</si>
  <si>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</si>
  <si>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</si>
  <si>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</si>
  <si>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</si>
  <si>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</si>
  <si>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</si>
  <si>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</si>
  <si>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</si>
  <si>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</si>
  <si>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</si>
  <si>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</si>
  <si>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</si>
  <si>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</si>
  <si>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</si>
  <si>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</si>
  <si>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</si>
  <si>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</si>
  <si>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</si>
  <si>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</si>
  <si>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</si>
  <si>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</si>
  <si>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</si>
  <si>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</si>
  <si>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</si>
  <si>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</si>
  <si>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</si>
  <si>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</si>
  <si>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</si>
  <si>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</si>
  <si>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</si>
  <si>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</si>
  <si>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</si>
  <si>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</si>
  <si>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</si>
  <si>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</si>
  <si>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</si>
  <si>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</si>
  <si>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</si>
  <si>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</si>
  <si>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</si>
  <si>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</si>
  <si>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</si>
  <si>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</si>
  <si>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</si>
  <si>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</si>
  <si>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</si>
  <si>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</si>
  <si>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</si>
  <si>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</si>
  <si>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</si>
  <si>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</si>
  <si>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</si>
  <si>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</si>
  <si>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</si>
  <si>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</si>
  <si>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</si>
  <si>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</si>
  <si>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</si>
  <si>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</si>
  <si>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</si>
  <si>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</si>
  <si>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</si>
  <si>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</si>
  <si>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</si>
  <si>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</si>
  <si>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</si>
  <si>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</si>
  <si>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</si>
  <si>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</si>
  <si>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</si>
  <si>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</si>
  <si>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</si>
  <si>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</si>
  <si>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</si>
  <si>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</si>
  <si>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</si>
  <si>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</si>
  <si>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</si>
  <si>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</si>
  <si>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</si>
  <si>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</si>
  <si>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</si>
  <si>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</si>
  <si>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</si>
  <si>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</si>
  <si>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</si>
  <si>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</si>
  <si>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</si>
  <si>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</si>
  <si>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</si>
  <si>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</si>
  <si>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</si>
  <si>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</si>
  <si>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</si>
  <si>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</si>
  <si>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</si>
  <si>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</si>
  <si>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</si>
  <si>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</si>
  <si>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</si>
  <si>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</si>
  <si>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</si>
  <si>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</si>
  <si>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</si>
  <si>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</si>
  <si>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</si>
  <si>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</si>
  <si>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</si>
  <si>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</si>
  <si>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</si>
  <si>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</si>
  <si>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</si>
  <si>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</si>
  <si>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</si>
  <si>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</si>
  <si>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</si>
  <si>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</si>
  <si>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</si>
  <si>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</si>
  <si>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</si>
  <si>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</si>
  <si>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</si>
  <si>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</si>
  <si>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</si>
  <si>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</si>
  <si>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</si>
  <si>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</si>
  <si>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</si>
  <si>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</si>
  <si>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</si>
  <si>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</si>
  <si>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</si>
  <si>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</si>
  <si>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</si>
  <si>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</si>
  <si>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</si>
  <si>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</si>
  <si>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</si>
  <si>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</si>
  <si>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</si>
  <si>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</si>
  <si>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</si>
  <si>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</si>
  <si>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</si>
  <si>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</si>
  <si>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</si>
  <si>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</si>
  <si>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</si>
  <si>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</si>
  <si>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</si>
  <si>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</si>
  <si>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</si>
  <si>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</si>
  <si>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</si>
  <si>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</si>
  <si>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</si>
  <si>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</si>
  <si>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</si>
  <si>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</si>
  <si>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</si>
  <si>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</si>
  <si>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</si>
  <si>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</si>
  <si>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</si>
  <si>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</si>
  <si>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</si>
  <si>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</si>
  <si>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</si>
  <si>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</si>
  <si>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</si>
  <si>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</si>
  <si>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</si>
  <si>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</si>
  <si>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</si>
  <si>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</si>
  <si>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</si>
  <si>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</si>
  <si>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</si>
  <si>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</si>
  <si>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</si>
  <si>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</si>
  <si>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</si>
  <si>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</si>
  <si>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</si>
  <si>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</si>
  <si>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</si>
  <si>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</si>
  <si>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</si>
  <si>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</si>
  <si>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</si>
  <si>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</si>
  <si>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</si>
  <si>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</si>
  <si>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</si>
  <si>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</si>
  <si>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</si>
  <si>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</si>
  <si>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</si>
  <si>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</si>
  <si>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</si>
  <si>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</si>
  <si>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</si>
  <si>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</si>
  <si>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</si>
  <si>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</si>
  <si>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</si>
  <si>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</si>
  <si>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</si>
  <si>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</si>
  <si>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</si>
  <si>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</si>
  <si>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</si>
  <si>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</si>
  <si>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</si>
  <si>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</si>
  <si>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</si>
  <si>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</si>
  <si>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</si>
  <si>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</si>
  <si>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</si>
  <si>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</si>
  <si>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</si>
  <si>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</si>
  <si>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</si>
  <si>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</si>
  <si>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</si>
  <si>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</si>
  <si>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</si>
  <si>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</si>
  <si>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</si>
  <si>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</si>
  <si>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</si>
  <si>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</si>
  <si>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</si>
  <si>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</si>
  <si>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</si>
  <si>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</si>
  <si>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</si>
  <si>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</si>
  <si>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</si>
  <si>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</si>
  <si>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</si>
  <si>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</si>
  <si>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</si>
  <si>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</si>
  <si>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</si>
  <si>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</si>
  <si>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</si>
  <si>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</si>
  <si>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</si>
  <si>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</si>
  <si>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</si>
  <si>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</si>
  <si>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</si>
  <si>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</si>
  <si>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</si>
  <si>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</si>
  <si>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</si>
  <si>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</si>
  <si>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</si>
  <si>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</si>
  <si>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</si>
  <si>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</si>
  <si>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</si>
  <si>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</si>
  <si>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</si>
  <si>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</si>
  <si>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</si>
  <si>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</si>
  <si>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</si>
  <si>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</si>
  <si>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</si>
  <si>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</si>
  <si>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</si>
  <si>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</si>
  <si>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</si>
  <si>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</si>
  <si>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</si>
  <si>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</si>
  <si>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</si>
  <si>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</si>
  <si>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</si>
  <si>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</si>
  <si>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</si>
  <si>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</si>
  <si>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</si>
  <si>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</si>
  <si>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</si>
  <si>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</si>
  <si>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</si>
  <si>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</si>
  <si>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</si>
  <si>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</si>
  <si>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</si>
  <si>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</si>
  <si>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</si>
  <si>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</si>
  <si>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</si>
  <si>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</si>
  <si>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</si>
  <si>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</si>
  <si>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</si>
  <si>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</si>
  <si>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</si>
  <si>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</si>
  <si>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</si>
  <si>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</si>
  <si>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</si>
  <si>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</si>
  <si>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</si>
  <si>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</si>
  <si>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</si>
  <si>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</si>
  <si>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</si>
  <si>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</si>
  <si>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</si>
  <si>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</si>
  <si>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</si>
  <si>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</si>
  <si>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</si>
  <si>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</si>
  <si>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</si>
  <si>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</si>
  <si>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</si>
  <si>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</si>
  <si>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</si>
  <si>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</si>
  <si>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</si>
  <si>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</si>
  <si>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</si>
  <si>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</si>
  <si>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</si>
  <si>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</si>
  <si>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</si>
  <si>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</si>
  <si>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</si>
  <si>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</si>
  <si>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</si>
  <si>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</si>
  <si>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</si>
  <si>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</si>
  <si>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</si>
  <si>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</si>
  <si>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</si>
  <si>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</si>
  <si>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</si>
  <si>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</si>
  <si>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</si>
  <si>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</si>
  <si>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</si>
  <si>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</si>
  <si>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</si>
  <si>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</si>
  <si>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</si>
  <si>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</si>
  <si>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</si>
  <si>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</si>
  <si>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</si>
  <si>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</si>
  <si>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</si>
  <si>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</si>
  <si>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</si>
  <si>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</si>
  <si>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</si>
  <si>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</si>
  <si>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</si>
  <si>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</si>
  <si>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</si>
  <si>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</si>
  <si>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</si>
  <si>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</si>
  <si>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</si>
  <si>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</si>
  <si>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</si>
  <si>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</si>
  <si>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</si>
  <si>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</si>
  <si>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</si>
  <si>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</si>
  <si>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</si>
  <si>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</si>
  <si>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</si>
  <si>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</si>
  <si>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</si>
  <si>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</si>
  <si>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</si>
  <si>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</si>
  <si>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</si>
  <si>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</si>
  <si>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</si>
  <si>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</si>
  <si>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</si>
  <si>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</si>
  <si>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</si>
  <si>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</si>
  <si>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</si>
  <si>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</si>
  <si>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</si>
  <si>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</si>
  <si>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</si>
  <si>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</si>
  <si>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</si>
  <si>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</si>
  <si>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</si>
  <si>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</si>
  <si>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</si>
  <si>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</si>
  <si>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</si>
  <si>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</si>
  <si>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</si>
  <si>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</si>
  <si>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</si>
  <si>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</si>
  <si>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</si>
  <si>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</si>
  <si>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</si>
  <si>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</si>
  <si>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</si>
  <si>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</si>
  <si>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</si>
  <si>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</si>
  <si>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</si>
  <si>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</si>
  <si>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</si>
  <si>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</si>
  <si>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</si>
  <si>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</si>
  <si>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</si>
  <si>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</si>
  <si>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</si>
  <si>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</si>
  <si>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</si>
  <si>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</si>
  <si>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</si>
  <si>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</si>
  <si>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</si>
  <si>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</si>
  <si>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</si>
  <si>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</si>
  <si>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</si>
  <si>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</si>
  <si>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</si>
  <si>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</si>
  <si>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</si>
  <si>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</si>
  <si>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</si>
  <si>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</si>
  <si>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</si>
  <si>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</si>
  <si>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</si>
  <si>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</si>
  <si>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</si>
  <si>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</si>
  <si>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</si>
  <si>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</si>
  <si>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</si>
  <si>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</si>
  <si>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</si>
  <si>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</si>
  <si>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</si>
  <si>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</si>
  <si>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</si>
  <si>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</si>
  <si>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</si>
  <si>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</si>
  <si>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</si>
  <si>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</si>
  <si>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</si>
  <si>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</si>
  <si>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</si>
  <si>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</si>
  <si>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</si>
  <si>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</si>
  <si>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</si>
  <si>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</si>
  <si>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</si>
  <si>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</si>
  <si>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</si>
  <si>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</si>
  <si>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</si>
  <si>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</si>
  <si>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</si>
  <si>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</si>
  <si>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</si>
  <si>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</si>
  <si>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</si>
  <si>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</si>
  <si>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</si>
  <si>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</si>
  <si>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</si>
  <si>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</si>
  <si>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</si>
  <si>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</si>
  <si>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</si>
  <si>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</si>
  <si>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</si>
  <si>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</si>
  <si>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</si>
  <si>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</si>
  <si>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</si>
  <si>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</si>
  <si>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</si>
  <si>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</si>
  <si>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</si>
  <si>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</si>
  <si>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</si>
  <si>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</si>
  <si>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</si>
  <si>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</si>
  <si>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</si>
  <si>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</si>
  <si>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</si>
  <si>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</si>
  <si>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</si>
  <si>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</si>
  <si>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</si>
  <si>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</si>
  <si>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</si>
  <si>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</si>
  <si>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</si>
  <si>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</si>
  <si>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</si>
  <si>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</si>
  <si>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</si>
  <si>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</si>
  <si>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</si>
  <si>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</si>
  <si>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</si>
  <si>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</si>
  <si>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</si>
  <si>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</si>
  <si>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</si>
  <si>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</si>
  <si>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</si>
  <si>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</si>
  <si>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</si>
  <si>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</si>
  <si>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</si>
  <si>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</si>
  <si>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</si>
  <si>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</si>
  <si>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</si>
  <si>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</si>
  <si>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</si>
  <si>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</si>
  <si>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</si>
  <si>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</si>
  <si>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</si>
  <si>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</si>
  <si>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</si>
  <si>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</si>
  <si>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</si>
  <si>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</si>
  <si>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</si>
  <si>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</si>
  <si>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</si>
  <si>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</si>
  <si>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</si>
  <si>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</si>
  <si>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</si>
  <si>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</si>
  <si>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</si>
  <si>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</si>
  <si>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</si>
  <si>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</si>
  <si>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</si>
  <si>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</si>
  <si>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</si>
  <si>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</si>
  <si>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</si>
  <si>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</si>
  <si>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</si>
  <si>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</si>
  <si>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</si>
  <si>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</si>
  <si>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</si>
  <si>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</si>
  <si>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</si>
  <si>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</si>
  <si>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</si>
  <si>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</si>
  <si>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</si>
  <si>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</si>
  <si>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</si>
  <si>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</si>
  <si>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</si>
  <si>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</si>
  <si>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</si>
  <si>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</si>
  <si>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</si>
  <si>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</si>
  <si>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</si>
  <si>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</si>
  <si>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</si>
  <si>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</si>
  <si>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</si>
  <si>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</si>
  <si>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</si>
  <si>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</si>
  <si>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</si>
  <si>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</si>
  <si>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</si>
  <si>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</si>
  <si>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</si>
  <si>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</si>
  <si>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</si>
  <si>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</si>
  <si>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</si>
  <si>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</si>
  <si>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</si>
  <si>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</si>
  <si>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</si>
  <si>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</si>
  <si>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</si>
  <si>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</si>
  <si>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</si>
  <si>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</si>
  <si>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</si>
  <si>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</si>
  <si>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</si>
  <si>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</si>
  <si>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</si>
  <si>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</si>
  <si>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</si>
  <si>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</si>
  <si>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</si>
  <si>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</si>
  <si>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</si>
  <si>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</si>
  <si>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</si>
  <si>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</si>
  <si>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</si>
  <si>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</si>
  <si>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</si>
  <si>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</si>
  <si>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</si>
  <si>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</si>
  <si>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</si>
  <si>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</si>
  <si>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</si>
  <si>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</si>
  <si>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</si>
  <si>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</si>
  <si>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</si>
  <si>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</si>
  <si>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</si>
  <si>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</si>
  <si>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</si>
  <si>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</si>
  <si>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</si>
  <si>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</si>
  <si>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</si>
  <si>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</si>
  <si>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</si>
  <si>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</si>
  <si>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</si>
  <si>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</si>
  <si>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</si>
  <si>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</si>
  <si>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</si>
  <si>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</si>
  <si>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</si>
  <si>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</si>
  <si>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</si>
  <si>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</si>
  <si>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</si>
  <si>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</si>
  <si>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</si>
  <si>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</si>
  <si>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</si>
  <si>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</si>
  <si>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</si>
  <si>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</si>
  <si>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</si>
  <si>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</si>
  <si>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</si>
  <si>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</si>
  <si>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</si>
  <si>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</si>
  <si>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</si>
  <si>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</si>
  <si>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</si>
  <si>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</si>
  <si>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</si>
  <si>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</si>
  <si>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</si>
  <si>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</si>
  <si>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</si>
  <si>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</si>
  <si>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</si>
  <si>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</si>
  <si>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</si>
  <si>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</si>
  <si>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</si>
  <si>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</si>
  <si>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</si>
  <si>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</si>
  <si>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</si>
  <si>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</si>
  <si>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</si>
  <si>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</si>
  <si>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</si>
  <si>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</si>
  <si>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</si>
  <si>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</si>
  <si>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</si>
  <si>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</si>
  <si>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</si>
  <si>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</si>
  <si>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</si>
  <si>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</si>
  <si>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</si>
  <si>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</si>
  <si>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</si>
  <si>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</si>
  <si>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</si>
  <si>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</si>
  <si>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</si>
  <si>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</si>
  <si>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</si>
  <si>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</si>
  <si>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</si>
  <si>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</si>
  <si>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</si>
  <si>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</si>
  <si>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</si>
  <si>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</si>
  <si>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</si>
  <si>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</si>
  <si>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</si>
  <si>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</si>
  <si>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</si>
  <si>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</si>
  <si>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</si>
  <si>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</si>
  <si>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</si>
  <si>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</si>
  <si>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</si>
  <si>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</si>
  <si>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</si>
  <si>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</si>
  <si>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</si>
  <si>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</si>
  <si>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</si>
  <si>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</si>
  <si>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</si>
  <si>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</si>
  <si>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</si>
  <si>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</si>
  <si>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</si>
  <si>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</si>
  <si>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</si>
  <si>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</si>
  <si>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</si>
  <si>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</si>
  <si>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</si>
  <si>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</si>
  <si>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</si>
  <si>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</si>
  <si>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</si>
  <si>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</si>
  <si>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</si>
  <si>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</si>
  <si>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</si>
  <si>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</si>
  <si>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</si>
  <si>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</si>
  <si>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</si>
  <si>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</si>
  <si>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</si>
  <si>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</si>
  <si>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</si>
  <si>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</si>
  <si>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</si>
  <si>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</si>
  <si>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</si>
  <si>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</si>
  <si>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</si>
  <si>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</si>
  <si>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</si>
  <si>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</si>
  <si>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</si>
  <si>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</si>
  <si>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</si>
  <si>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</si>
  <si>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</si>
  <si>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</si>
  <si>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</si>
  <si>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</si>
  <si>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</si>
  <si>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</si>
  <si>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</si>
  <si>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</si>
  <si>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</si>
  <si>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</si>
  <si>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</si>
  <si>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</si>
  <si>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</si>
  <si>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</si>
  <si>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</si>
  <si>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</si>
  <si>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</si>
  <si>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</si>
  <si>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</si>
  <si>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</si>
  <si>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</si>
  <si>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</si>
  <si>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</si>
  <si>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</si>
  <si>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</si>
  <si>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</si>
  <si>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</si>
  <si>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</si>
  <si>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</si>
  <si>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</si>
  <si>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</si>
  <si>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</si>
  <si>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</si>
  <si>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</si>
  <si>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</si>
  <si>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</si>
  <si>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</si>
  <si>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</si>
  <si>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</si>
  <si>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</si>
  <si>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</si>
  <si>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</si>
  <si>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</si>
  <si>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</si>
  <si>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</si>
  <si>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</si>
  <si>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</si>
  <si>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</si>
  <si>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</si>
  <si>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</si>
  <si>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</si>
  <si>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</si>
  <si>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</si>
  <si>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</si>
  <si>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</si>
  <si>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</si>
  <si>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</si>
  <si>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</si>
  <si>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</si>
  <si>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</si>
  <si>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</si>
  <si>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</si>
  <si>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</si>
  <si>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</si>
  <si>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</si>
  <si>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</si>
  <si>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</si>
  <si>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</si>
  <si>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</si>
  <si>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</si>
  <si>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</si>
  <si>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</si>
  <si>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</si>
  <si>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</si>
  <si>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</si>
  <si>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</si>
  <si>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</si>
  <si>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</si>
  <si>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</si>
  <si>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</si>
  <si>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</si>
  <si>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</si>
  <si>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</si>
  <si>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</si>
  <si>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</si>
  <si>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</si>
  <si>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</si>
  <si>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</si>
  <si>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</si>
  <si>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</si>
  <si>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</si>
  <si>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</si>
  <si>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</si>
  <si>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</si>
  <si>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</si>
  <si>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</si>
  <si>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</si>
  <si>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</si>
  <si>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</si>
  <si>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</si>
  <si>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</si>
  <si>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</si>
  <si>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</si>
  <si>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</si>
  <si>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</si>
  <si>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</si>
  <si>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</si>
  <si>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</si>
  <si>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</si>
  <si>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</si>
  <si>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</si>
  <si>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</si>
  <si>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</si>
  <si>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</si>
  <si>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</si>
  <si>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</si>
  <si>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</si>
  <si>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</si>
  <si>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</si>
  <si>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</si>
  <si>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</si>
  <si>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</si>
  <si>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</si>
  <si>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</si>
  <si>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</si>
  <si>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</si>
  <si>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</si>
  <si>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</si>
  <si>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</si>
  <si>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</si>
  <si>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</si>
  <si>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</si>
  <si>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</si>
  <si>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</si>
  <si>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</si>
  <si>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</si>
  <si>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</si>
  <si>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</si>
  <si>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</si>
  <si>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</si>
  <si>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</si>
  <si>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</si>
  <si>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</si>
  <si>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</si>
  <si>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</si>
  <si>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</si>
  <si>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</si>
  <si>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</si>
  <si>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</si>
  <si>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</si>
  <si>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</si>
  <si>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</si>
  <si>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</si>
  <si>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</si>
  <si>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</si>
  <si>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</si>
  <si>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</si>
  <si>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</si>
  <si>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</si>
  <si>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</si>
  <si>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</si>
  <si>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</si>
  <si>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</si>
  <si>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</si>
  <si>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</si>
  <si>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</si>
  <si>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</si>
  <si>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</si>
  <si>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</si>
  <si>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</si>
  <si>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</si>
  <si>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</si>
  <si>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</si>
  <si>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</si>
  <si>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</si>
  <si>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</si>
  <si>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</si>
  <si>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</si>
  <si>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</si>
  <si>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</si>
  <si>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</si>
  <si>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</si>
  <si>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</si>
  <si>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</si>
  <si>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</si>
  <si>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</si>
  <si>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</si>
  <si>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</si>
  <si>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</si>
  <si>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</si>
  <si>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</si>
  <si>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</si>
  <si>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</si>
  <si>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</si>
  <si>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</si>
  <si>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</si>
  <si>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</si>
  <si>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</si>
  <si>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</si>
  <si>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</si>
  <si>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</si>
  <si>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</si>
  <si>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</si>
  <si>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</si>
  <si>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</si>
  <si>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</si>
  <si>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</si>
  <si>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</si>
  <si>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</si>
  <si>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</si>
  <si>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</si>
  <si>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</si>
  <si>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</si>
  <si>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</si>
  <si>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</si>
  <si>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</si>
  <si>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</si>
  <si>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</si>
  <si>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</si>
  <si>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</si>
  <si>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</si>
  <si>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</si>
  <si>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</si>
  <si>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</si>
  <si>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</si>
  <si>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</si>
  <si>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</si>
  <si>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</si>
  <si>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</si>
  <si>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</si>
  <si>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</si>
  <si>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</si>
  <si>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</si>
  <si>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</si>
  <si>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</si>
  <si>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</si>
  <si>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</si>
  <si>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</si>
  <si>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</si>
  <si>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</si>
  <si>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</si>
  <si>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</si>
  <si>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</si>
  <si>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</si>
  <si>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</si>
  <si>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</si>
  <si>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</si>
  <si>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</si>
  <si>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</si>
  <si>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</si>
  <si>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</si>
  <si>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</si>
  <si>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</si>
  <si>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</si>
  <si>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</si>
  <si>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</si>
  <si>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</si>
  <si>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</si>
  <si>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</si>
  <si>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</si>
  <si>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</si>
  <si>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</si>
  <si>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</si>
  <si>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</si>
  <si>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</si>
  <si>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</si>
  <si>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</si>
  <si>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</si>
  <si>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</si>
  <si>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</si>
  <si>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</si>
  <si>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</si>
  <si>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</si>
  <si>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</si>
  <si>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</si>
  <si>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</si>
  <si>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</si>
  <si>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</si>
  <si>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</si>
  <si>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</si>
  <si>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</si>
  <si>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</si>
  <si>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</si>
  <si>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</si>
  <si>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</si>
  <si>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</si>
  <si>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</si>
  <si>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</si>
  <si>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</si>
  <si>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</si>
  <si>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</si>
  <si>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</si>
  <si>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</si>
  <si>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</si>
  <si>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</si>
  <si>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</si>
  <si>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</si>
  <si>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</si>
  <si>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</si>
  <si>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</si>
  <si>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</si>
  <si>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</si>
  <si>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</si>
  <si>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</si>
  <si>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</si>
  <si>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</si>
  <si>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</si>
  <si>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</si>
  <si>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</si>
  <si>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</si>
  <si>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</si>
  <si>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</si>
  <si>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</si>
  <si>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</si>
  <si>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</si>
  <si>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</si>
  <si>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</si>
  <si>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</si>
  <si>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</si>
  <si>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</si>
  <si>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</si>
  <si>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</si>
  <si>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</si>
  <si>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</si>
  <si>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</si>
  <si>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</si>
  <si>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</si>
  <si>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</si>
  <si>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</si>
  <si>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</si>
  <si>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</si>
  <si>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</si>
  <si>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</si>
  <si>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</si>
  <si>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</si>
  <si>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</si>
  <si>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</si>
  <si>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</si>
  <si>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</si>
  <si>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</si>
  <si>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</si>
  <si>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</si>
  <si>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</si>
  <si>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</si>
  <si>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</si>
  <si>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</si>
  <si>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</si>
  <si>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</si>
  <si>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</si>
  <si>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</si>
  <si>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</si>
  <si>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</si>
  <si>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</si>
  <si>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</si>
  <si>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</si>
  <si>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</si>
  <si>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</si>
  <si>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</si>
  <si>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</si>
  <si>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</si>
  <si>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</si>
  <si>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</si>
  <si>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</si>
  <si>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</si>
  <si>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</si>
  <si>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</si>
  <si>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</si>
  <si>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</si>
  <si>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</si>
  <si>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</si>
  <si>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</si>
  <si>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</si>
  <si>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</si>
  <si>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</si>
  <si>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</si>
  <si>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</si>
  <si>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</si>
  <si>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</si>
  <si>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</si>
  <si>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</si>
  <si>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</si>
  <si>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</si>
  <si>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</si>
  <si>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</si>
  <si>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</si>
  <si>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</si>
  <si>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</si>
  <si>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</si>
  <si>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</si>
  <si>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</si>
  <si>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</si>
  <si>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</si>
  <si>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</si>
  <si>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</si>
  <si>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</si>
  <si>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</si>
  <si>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</si>
  <si>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</si>
  <si>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</si>
  <si>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</si>
  <si>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</si>
  <si>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</si>
  <si>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</si>
  <si>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</si>
  <si>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</si>
  <si>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</si>
  <si>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</si>
  <si>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</si>
  <si>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</si>
  <si>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</si>
  <si>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</si>
  <si>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</si>
  <si>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</si>
  <si>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</si>
  <si>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</si>
  <si>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</si>
  <si>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</si>
  <si>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</si>
  <si>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</si>
  <si>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</si>
  <si>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</si>
  <si>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</si>
  <si>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</si>
  <si>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</si>
  <si>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</si>
  <si>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</si>
  <si>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</si>
  <si>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</si>
  <si>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</si>
  <si>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</si>
  <si>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</si>
  <si>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</si>
  <si>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</si>
  <si>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</si>
  <si>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</si>
  <si>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</si>
  <si>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</si>
  <si>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</si>
  <si>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</si>
  <si>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</si>
  <si>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</si>
  <si>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</si>
  <si>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</si>
  <si>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</si>
  <si>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</si>
  <si>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</si>
  <si>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</si>
  <si>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</si>
  <si>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</si>
  <si>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</si>
  <si>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</si>
  <si>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</si>
  <si>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</si>
  <si>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</si>
  <si>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</si>
  <si>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</si>
  <si>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</si>
  <si>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</si>
  <si>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</si>
  <si>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</si>
  <si>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</si>
  <si>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</si>
  <si>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</si>
  <si>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</si>
  <si>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</si>
  <si>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</si>
  <si>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</si>
  <si>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</si>
  <si>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</si>
  <si>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</si>
  <si>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</si>
  <si>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</si>
  <si>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</si>
  <si>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</si>
  <si>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</si>
  <si>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</si>
  <si>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</si>
  <si>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</si>
  <si>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</si>
  <si>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</si>
  <si>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</si>
  <si>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</si>
  <si>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</si>
  <si>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</si>
  <si>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</si>
  <si>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</si>
  <si>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</si>
  <si>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</si>
  <si>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</si>
  <si>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</si>
  <si>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</si>
  <si>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</si>
  <si>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</si>
  <si>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</si>
  <si>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</si>
  <si>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</si>
  <si>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</si>
  <si>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</si>
  <si>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</si>
  <si>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</si>
  <si>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</si>
  <si>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</si>
  <si>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</si>
  <si>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</si>
  <si>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</si>
  <si>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</si>
  <si>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</si>
  <si>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</si>
  <si>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</si>
  <si>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</si>
  <si>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</si>
  <si>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</si>
  <si>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</si>
  <si>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</si>
  <si>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</si>
  <si>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</si>
  <si>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</si>
  <si>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</si>
  <si>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</si>
  <si>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</si>
  <si>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</si>
  <si>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</si>
  <si>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</si>
  <si>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</si>
  <si>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</si>
  <si>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</si>
  <si>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</si>
  <si>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</si>
  <si>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</si>
  <si>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</si>
  <si>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</si>
  <si>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</si>
  <si>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</si>
  <si>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</si>
  <si>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</si>
  <si>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</si>
  <si>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</si>
  <si>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</si>
  <si>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</si>
  <si>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</si>
  <si>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</si>
  <si>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</si>
  <si>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</si>
  <si>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</si>
  <si>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</si>
  <si>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</si>
  <si>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</si>
  <si>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</si>
  <si>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</si>
  <si>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</si>
  <si>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</si>
  <si>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</si>
  <si>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</si>
  <si>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</si>
  <si>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</si>
  <si>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</si>
  <si>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</si>
  <si>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</si>
  <si>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</si>
  <si>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</si>
  <si>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</si>
  <si>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</si>
  <si>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</si>
  <si>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</si>
  <si>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</si>
  <si>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</si>
  <si>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</si>
  <si>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</si>
  <si>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</si>
  <si>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</si>
  <si>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</si>
  <si>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</si>
  <si>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</si>
  <si>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</si>
  <si>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</si>
  <si>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</si>
  <si>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</si>
  <si>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</si>
  <si>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</si>
  <si>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</si>
  <si>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</si>
  <si>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</si>
  <si>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</si>
  <si>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</si>
  <si>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</si>
  <si>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</si>
  <si>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</si>
  <si>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</si>
  <si>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</si>
  <si>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</si>
  <si>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</si>
  <si>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</si>
  <si>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</si>
  <si>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</si>
  <si>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</si>
  <si>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</si>
  <si>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</si>
  <si>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</si>
  <si>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</si>
  <si>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</si>
  <si>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</si>
  <si>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</si>
  <si>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</si>
  <si>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</si>
  <si>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</si>
  <si>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</si>
  <si>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</si>
  <si>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</si>
  <si>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</si>
  <si>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</si>
  <si>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</si>
  <si>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</si>
  <si>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</si>
  <si>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</si>
  <si>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</si>
  <si>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</si>
  <si>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</si>
  <si>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</si>
  <si>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</si>
  <si>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</si>
  <si>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</si>
  <si>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</si>
  <si>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</si>
  <si>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</si>
  <si>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</si>
  <si>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</si>
  <si>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</si>
  <si>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</si>
  <si>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</si>
  <si>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</si>
  <si>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</si>
  <si>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</si>
  <si>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</si>
  <si>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</si>
  <si>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</si>
  <si>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</si>
  <si>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</si>
  <si>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</si>
  <si>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</si>
  <si>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</si>
  <si>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</si>
  <si>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</si>
  <si>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</si>
  <si>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</si>
  <si>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</si>
  <si>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</si>
  <si>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</si>
  <si>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</si>
  <si>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</si>
  <si>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</si>
  <si>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</si>
  <si>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</si>
  <si>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</si>
  <si>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</si>
  <si>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</si>
  <si>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</si>
  <si>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</si>
  <si>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</si>
  <si>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</si>
  <si>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</si>
  <si>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</si>
  <si>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</si>
  <si>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</si>
  <si>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</si>
  <si>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</si>
  <si>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</si>
  <si>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</si>
  <si>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</si>
  <si>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</si>
  <si>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</si>
  <si>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</si>
  <si>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</si>
  <si>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</si>
  <si>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</si>
  <si>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</si>
  <si>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</si>
  <si>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</si>
  <si>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</si>
  <si>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</si>
  <si>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</si>
  <si>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</si>
  <si>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</si>
  <si>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</si>
  <si>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</si>
  <si>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</si>
  <si>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</si>
  <si>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</si>
  <si>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</si>
  <si>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</si>
  <si>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</si>
  <si>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</si>
  <si>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</si>
  <si>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</si>
  <si>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</si>
  <si>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</si>
  <si>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</si>
  <si>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</si>
  <si>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</si>
  <si>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</si>
  <si>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</si>
  <si>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</si>
  <si>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</si>
  <si>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</si>
  <si>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</si>
  <si>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</si>
  <si>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</si>
  <si>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</si>
  <si>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</si>
  <si>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</si>
  <si>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</si>
  <si>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</si>
  <si>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</si>
  <si>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</si>
  <si>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</si>
  <si>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</si>
  <si>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</si>
  <si>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</si>
  <si>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</si>
  <si>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</si>
  <si>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</si>
  <si>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</si>
  <si>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</si>
  <si>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</si>
  <si>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</si>
  <si>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</si>
  <si>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</si>
  <si>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</si>
  <si>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</si>
  <si>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</si>
  <si>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</si>
  <si>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</si>
  <si>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</si>
  <si>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</si>
  <si>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</si>
  <si>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</si>
  <si>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</si>
  <si>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</si>
  <si>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</si>
  <si>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</si>
  <si>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</si>
  <si>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</si>
  <si>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</si>
  <si>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</si>
  <si>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</si>
  <si>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</si>
  <si>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</si>
  <si>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</si>
  <si>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</si>
  <si>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</si>
  <si>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</si>
  <si>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</si>
  <si>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</si>
  <si>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</si>
  <si>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</si>
  <si>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</si>
  <si>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</si>
  <si>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</si>
  <si>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</si>
  <si>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</si>
  <si>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</si>
  <si>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</si>
  <si>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</si>
  <si>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</si>
  <si>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</si>
  <si>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</si>
  <si>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</si>
  <si>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</si>
  <si>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</si>
  <si>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</si>
  <si>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</si>
  <si>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</si>
  <si>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</si>
  <si>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</si>
  <si>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</si>
  <si>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</si>
  <si>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</si>
  <si>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</si>
  <si>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</si>
  <si>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</si>
  <si>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</si>
  <si>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</si>
  <si>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</si>
  <si>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</si>
  <si>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</si>
  <si>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</si>
  <si>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</si>
  <si>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</si>
  <si>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</si>
  <si>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</si>
  <si>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</si>
  <si>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</si>
  <si>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</si>
  <si>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</si>
  <si>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</si>
  <si>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</si>
  <si>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</si>
  <si>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</si>
  <si>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</si>
  <si>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</si>
  <si>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</si>
  <si>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</si>
  <si>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</si>
  <si>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</si>
  <si>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</si>
  <si>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</si>
  <si>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</si>
  <si>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</si>
  <si>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</si>
  <si>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</si>
  <si>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</si>
  <si>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</si>
  <si>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</si>
  <si>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</si>
  <si>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</si>
  <si>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</si>
  <si>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</si>
  <si>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</si>
  <si>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</si>
  <si>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</si>
  <si>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</si>
  <si>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</si>
  <si>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</si>
  <si>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</si>
  <si>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</si>
  <si>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</si>
  <si>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</si>
  <si>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</si>
  <si>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</si>
  <si>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</si>
  <si>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</si>
  <si>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</si>
  <si>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</si>
  <si>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</si>
  <si>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</si>
  <si>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</si>
  <si>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</si>
  <si>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</si>
  <si>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</si>
  <si>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</si>
  <si>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</si>
  <si>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</si>
  <si>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</si>
  <si>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</si>
  <si>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</si>
  <si>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</si>
  <si>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</si>
  <si>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</si>
  <si>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</si>
  <si>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</si>
  <si>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</si>
  <si>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</si>
  <si>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</si>
  <si>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</si>
  <si>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</si>
  <si>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</si>
  <si>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</si>
  <si>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</si>
  <si>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</si>
  <si>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</si>
  <si>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</si>
  <si>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</si>
  <si>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</si>
  <si>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</si>
  <si>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</si>
  <si>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</si>
  <si>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</si>
  <si>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</si>
  <si>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</si>
  <si>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</si>
  <si>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</si>
  <si>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</si>
  <si>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</si>
  <si>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</si>
  <si>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</si>
  <si>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</si>
  <si>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</si>
  <si>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</si>
  <si>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</si>
  <si>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</si>
  <si>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</si>
  <si>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</si>
  <si>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</si>
  <si>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</si>
  <si>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</si>
  <si>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</si>
  <si>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</si>
  <si>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</si>
  <si>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</si>
  <si>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</si>
  <si>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</si>
  <si>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</si>
  <si>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</si>
  <si>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</si>
  <si>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</si>
  <si>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</si>
  <si>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</si>
  <si>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</si>
  <si>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</si>
  <si>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</si>
  <si>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</si>
  <si>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</si>
  <si>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</si>
  <si>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</si>
  <si>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</si>
  <si>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</si>
  <si>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</si>
  <si>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</si>
  <si>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</si>
  <si>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</si>
  <si>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</si>
  <si>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</si>
  <si>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</si>
  <si>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</si>
  <si>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</si>
  <si>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</si>
  <si>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</si>
  <si>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</si>
  <si>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</si>
  <si>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</si>
  <si>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</si>
  <si>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</si>
  <si>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</si>
  <si>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</si>
  <si>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</si>
  <si>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</si>
  <si>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</si>
  <si>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</si>
  <si>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</si>
  <si>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</si>
  <si>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</si>
  <si>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</si>
  <si>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</si>
  <si>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</si>
  <si>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</si>
  <si>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</si>
  <si>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</si>
  <si>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</si>
  <si>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</si>
  <si>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</si>
  <si>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</si>
  <si>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</si>
  <si>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</si>
  <si>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</si>
  <si>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</si>
  <si>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</si>
  <si>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</si>
  <si>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</si>
  <si>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</si>
  <si>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</si>
  <si>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</si>
  <si>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</si>
  <si>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</si>
  <si>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</si>
  <si>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</si>
  <si>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</si>
  <si>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</si>
  <si>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</si>
  <si>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</si>
  <si>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</si>
  <si>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</si>
  <si>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</si>
  <si>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</si>
  <si>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</si>
  <si>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</si>
  <si>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</si>
  <si>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</si>
  <si>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</si>
  <si>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</si>
  <si>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</si>
  <si>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</si>
  <si>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</si>
  <si>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</si>
  <si>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</si>
  <si>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</si>
  <si>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</si>
  <si>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</si>
  <si>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</si>
  <si>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</si>
  <si>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</si>
  <si>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</si>
  <si>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</si>
  <si>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</si>
  <si>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</si>
  <si>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</si>
  <si>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</si>
  <si>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</si>
  <si>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</si>
  <si>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</si>
  <si>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</si>
  <si>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</si>
  <si>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</si>
  <si>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</si>
  <si>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</si>
  <si>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</si>
  <si>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</si>
  <si>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</si>
  <si>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</si>
  <si>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</si>
  <si>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</si>
  <si>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</si>
  <si>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</si>
  <si>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</si>
  <si>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</si>
  <si>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</si>
  <si>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</si>
  <si>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</si>
  <si>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</si>
  <si>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</si>
  <si>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</si>
  <si>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</si>
  <si>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</si>
  <si>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</si>
  <si>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</si>
  <si>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</si>
  <si>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</si>
  <si>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</si>
  <si>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</si>
  <si>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</si>
  <si>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</si>
  <si>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</si>
  <si>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</si>
  <si>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</si>
  <si>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</si>
  <si>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</si>
  <si>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</si>
  <si>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</si>
  <si>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</si>
  <si>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</si>
  <si>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</si>
  <si>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</si>
  <si>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</si>
  <si>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</si>
  <si>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</si>
  <si>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</si>
  <si>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</si>
  <si>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</si>
  <si>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</si>
  <si>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</si>
  <si>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</si>
  <si>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</si>
  <si>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</si>
  <si>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</si>
  <si>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</si>
  <si>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</si>
  <si>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</si>
  <si>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</si>
  <si>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</si>
  <si>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</si>
  <si>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</si>
  <si>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</si>
  <si>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</si>
  <si>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</si>
  <si>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</si>
  <si>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</si>
  <si>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</si>
  <si>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</si>
  <si>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</si>
  <si>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</si>
  <si>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</si>
  <si>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</si>
  <si>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</si>
  <si>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</si>
  <si>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</si>
  <si>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</si>
  <si>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</si>
  <si>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</si>
  <si>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</si>
  <si>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</si>
  <si>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</si>
  <si>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</si>
  <si>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</si>
  <si>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</si>
  <si>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</si>
  <si>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</si>
  <si>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</si>
  <si>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</si>
  <si>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</si>
  <si>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</si>
  <si>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</si>
  <si>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</si>
  <si>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</si>
  <si>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</si>
  <si>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</si>
  <si>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</si>
  <si>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</si>
  <si>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</si>
  <si>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</si>
  <si>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</si>
  <si>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</si>
  <si>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</si>
  <si>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</si>
  <si>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</si>
  <si>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</si>
  <si>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</si>
  <si>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</si>
  <si>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</si>
  <si>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</si>
  <si>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</si>
  <si>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</si>
  <si>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</si>
  <si>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</si>
  <si>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</si>
  <si>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</si>
  <si>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</si>
  <si>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</si>
  <si>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</si>
  <si>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</si>
  <si>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</si>
  <si>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</si>
  <si>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</si>
  <si>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</si>
  <si>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</si>
  <si>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</si>
  <si>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</si>
  <si>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</si>
  <si>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</si>
  <si>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</si>
  <si>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</si>
  <si>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</si>
  <si>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</si>
  <si>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</si>
  <si>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</si>
  <si>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</si>
  <si>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</si>
  <si>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</si>
  <si>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</si>
  <si>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</si>
  <si>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</si>
  <si>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</si>
  <si>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</si>
  <si>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</si>
  <si>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</si>
  <si>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</si>
  <si>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</si>
  <si>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</si>
  <si>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</si>
  <si>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</si>
  <si>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</si>
  <si>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</si>
  <si>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</si>
  <si>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</si>
  <si>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</si>
  <si>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</si>
  <si>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</si>
  <si>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</si>
  <si>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</si>
  <si>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</si>
  <si>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</si>
  <si>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</si>
  <si>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</si>
  <si>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</si>
  <si>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</si>
  <si>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</si>
  <si>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</si>
  <si>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</si>
  <si>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</si>
  <si>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</si>
  <si>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</si>
  <si>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</si>
  <si>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</si>
  <si>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</si>
  <si>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</si>
  <si>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</si>
  <si>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</si>
  <si>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</si>
  <si>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</si>
  <si>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</si>
  <si>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</si>
  <si>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</si>
  <si>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</si>
  <si>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</si>
  <si>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</si>
  <si>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</si>
  <si>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</si>
  <si>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</si>
  <si>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</si>
  <si>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</si>
  <si>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</si>
  <si>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</si>
  <si>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</si>
  <si>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</si>
  <si>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</si>
  <si>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</si>
  <si>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</si>
  <si>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</si>
  <si>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</si>
  <si>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</si>
  <si>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</si>
  <si>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</si>
  <si>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</si>
  <si>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</si>
  <si>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</si>
  <si>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</si>
  <si>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</si>
  <si>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</si>
  <si>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</si>
  <si>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</si>
  <si>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</si>
  <si>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</si>
  <si>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</si>
  <si>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</si>
  <si>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</si>
  <si>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</si>
  <si>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</si>
  <si>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</si>
  <si>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</si>
  <si>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</si>
  <si>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</si>
  <si>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</si>
  <si>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</si>
  <si>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</si>
  <si>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</si>
  <si>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</si>
  <si>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</si>
  <si>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</si>
  <si>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</si>
  <si>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</si>
  <si>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</si>
  <si>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</si>
  <si>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</si>
  <si>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</si>
  <si>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</si>
  <si>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</si>
  <si>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</si>
  <si>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</si>
  <si>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</si>
  <si>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</si>
  <si>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</si>
  <si>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</si>
  <si>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</si>
  <si>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</si>
  <si>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</si>
  <si>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</si>
  <si>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</si>
  <si>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</si>
  <si>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</si>
  <si>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</si>
  <si>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</si>
  <si>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</si>
  <si>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</si>
  <si>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</si>
  <si>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</si>
  <si>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</si>
  <si>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</si>
  <si>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</si>
  <si>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</si>
  <si>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</si>
  <si>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</si>
  <si>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</si>
  <si>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</si>
  <si>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</si>
  <si>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</si>
  <si>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</si>
  <si>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</si>
  <si>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</si>
  <si>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</si>
  <si>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</si>
  <si>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</si>
  <si>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</si>
  <si>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</si>
  <si>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</si>
  <si>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</si>
  <si>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</si>
  <si>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</si>
  <si>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</si>
  <si>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</si>
  <si>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</si>
  <si>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</si>
  <si>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</si>
  <si>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</si>
  <si>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</si>
  <si>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</si>
  <si>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</si>
  <si>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</si>
  <si>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</si>
  <si>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</si>
  <si>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</si>
  <si>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</si>
  <si>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</si>
  <si>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</si>
  <si>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</si>
  <si>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</si>
  <si>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</si>
  <si>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</si>
  <si>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</si>
  <si>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</si>
  <si>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</si>
  <si>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</si>
  <si>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</si>
  <si>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</si>
  <si>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</si>
  <si>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</si>
  <si>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</si>
  <si>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</si>
  <si>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</si>
  <si>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</si>
  <si>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</si>
  <si>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</si>
  <si>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</si>
  <si>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</si>
  <si>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</si>
  <si>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</si>
  <si>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</si>
  <si>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</si>
  <si>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</si>
  <si>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</si>
  <si>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</si>
  <si>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</si>
  <si>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</si>
  <si>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</si>
  <si>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</si>
  <si>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</si>
  <si>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</si>
  <si>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</si>
  <si>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</si>
  <si>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</si>
  <si>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</si>
  <si>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</si>
  <si>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</si>
  <si>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</si>
  <si>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</si>
  <si>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</si>
  <si>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</si>
  <si>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</si>
  <si>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</si>
  <si>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</si>
  <si>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</si>
  <si>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</si>
  <si>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</si>
  <si>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</si>
  <si>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</si>
  <si>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</si>
  <si>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</si>
  <si>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</si>
  <si>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</si>
  <si>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</si>
  <si>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</si>
  <si>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</si>
  <si>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</si>
  <si>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</si>
  <si>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</si>
  <si>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</si>
  <si>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</si>
  <si>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</si>
  <si>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</si>
  <si>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</si>
  <si>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</si>
  <si>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</si>
  <si>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</si>
  <si>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</si>
  <si>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</si>
  <si>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</si>
  <si>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</si>
  <si>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</si>
  <si>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</si>
  <si>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</si>
  <si>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</si>
  <si>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</si>
  <si>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</si>
  <si>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</si>
  <si>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</si>
  <si>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</si>
  <si>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</si>
  <si>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</si>
  <si>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</si>
  <si>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</si>
  <si>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</si>
  <si>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</si>
  <si>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</si>
  <si>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</si>
  <si>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</si>
  <si>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</si>
  <si>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</si>
  <si>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</si>
  <si>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</si>
  <si>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</si>
  <si>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</si>
  <si>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</si>
  <si>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</si>
  <si>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</si>
  <si>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</si>
  <si>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</si>
  <si>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</si>
  <si>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</si>
  <si>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</si>
  <si>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</si>
  <si>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</si>
  <si>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</si>
  <si>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</si>
  <si>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</si>
  <si>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</si>
  <si>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</si>
  <si>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</si>
  <si>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</si>
  <si>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</si>
  <si>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</si>
  <si>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</si>
  <si>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</si>
  <si>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</si>
  <si>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</si>
  <si>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</si>
  <si>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</si>
  <si>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</si>
  <si>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</si>
  <si>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</si>
  <si>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</si>
  <si>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</si>
  <si>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</si>
  <si>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</si>
  <si>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</si>
  <si>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</si>
  <si>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</si>
  <si>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</si>
  <si>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</si>
  <si>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</si>
  <si>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</si>
  <si>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</si>
  <si>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</si>
  <si>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</si>
  <si>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</si>
  <si>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</si>
  <si>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</si>
  <si>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</si>
  <si>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</si>
  <si>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</si>
  <si>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</si>
  <si>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</si>
  <si>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</si>
  <si>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</si>
  <si>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</si>
  <si>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</si>
  <si>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</si>
  <si>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</si>
  <si>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</si>
  <si>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</si>
  <si>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</si>
  <si>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</si>
  <si>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</si>
  <si>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</si>
  <si>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</si>
  <si>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</si>
  <si>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</si>
  <si>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</si>
  <si>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</si>
  <si>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</si>
  <si>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</si>
  <si>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</si>
  <si>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</si>
  <si>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</si>
  <si>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</si>
  <si>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</si>
  <si>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</si>
  <si>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</si>
  <si>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</si>
  <si>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</si>
  <si>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</si>
  <si>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</si>
  <si>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</si>
  <si>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</si>
  <si>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</si>
  <si>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</si>
  <si>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</si>
  <si>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</si>
  <si>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</si>
  <si>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</si>
  <si>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</si>
  <si>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</si>
  <si>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</si>
  <si>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</si>
  <si>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</si>
  <si>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</si>
  <si>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</si>
  <si>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</si>
  <si>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</si>
  <si>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</si>
  <si>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</si>
  <si>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</si>
  <si>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</si>
  <si>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</si>
  <si>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</si>
  <si>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</si>
  <si>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</si>
  <si>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</si>
  <si>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</si>
  <si>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</si>
  <si>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</si>
  <si>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</si>
  <si>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</si>
  <si>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</si>
  <si>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</si>
  <si>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</si>
  <si>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</si>
  <si>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</si>
  <si>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</si>
  <si>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</si>
  <si>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</si>
  <si>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</si>
  <si>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</si>
  <si>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</si>
  <si>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</si>
  <si>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</si>
  <si>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</si>
  <si>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</si>
  <si>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</si>
  <si>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</si>
  <si>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</si>
  <si>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</si>
  <si>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</si>
  <si>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</si>
  <si>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</si>
  <si>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</si>
  <si>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</si>
  <si>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</si>
  <si>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</si>
  <si>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</si>
  <si>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</si>
  <si>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</si>
  <si>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</si>
  <si>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</si>
  <si>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</si>
  <si>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</si>
  <si>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</si>
  <si>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</si>
  <si>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</si>
  <si>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</si>
  <si>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</si>
  <si>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</si>
  <si>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</si>
  <si>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</si>
  <si>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</si>
  <si>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</si>
  <si>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</si>
  <si>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</si>
  <si>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</si>
  <si>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</si>
  <si>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</si>
  <si>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</si>
  <si>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</si>
  <si>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</si>
  <si>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</si>
  <si>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</si>
  <si>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</si>
  <si>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</si>
  <si>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</si>
  <si>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</si>
  <si>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</si>
  <si>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</si>
  <si>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</si>
  <si>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</si>
  <si>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</si>
  <si>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</si>
  <si>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</si>
  <si>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</si>
  <si>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</si>
  <si>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</si>
  <si>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</si>
  <si>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</si>
  <si>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</si>
  <si>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</si>
  <si>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</si>
  <si>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</si>
  <si>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</si>
  <si>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</si>
  <si>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</si>
  <si>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</si>
  <si>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</si>
  <si>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</si>
  <si>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</si>
  <si>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</si>
  <si>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</si>
  <si>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</si>
  <si>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</si>
  <si>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</si>
  <si>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</si>
  <si>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</si>
  <si>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</si>
  <si>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</si>
  <si>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</si>
  <si>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</si>
  <si>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</si>
  <si>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</si>
  <si>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</si>
  <si>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</si>
  <si>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</si>
  <si>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</si>
  <si>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</si>
  <si>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</si>
  <si>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</si>
  <si>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</si>
  <si>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</si>
  <si>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</si>
  <si>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</si>
  <si>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</si>
  <si>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</si>
  <si>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</si>
  <si>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</si>
  <si>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</si>
  <si>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</si>
  <si>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</si>
  <si>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</si>
  <si>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</si>
  <si>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</si>
  <si>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</si>
  <si>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</si>
  <si>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</si>
  <si>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</si>
  <si>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</si>
  <si>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</si>
  <si>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</si>
  <si>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</si>
  <si>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</si>
  <si>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</si>
  <si>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</si>
  <si>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</si>
  <si>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</si>
  <si>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</si>
  <si>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</si>
  <si>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</si>
  <si>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</si>
  <si>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</si>
  <si>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</si>
  <si>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</si>
  <si>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</si>
  <si>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</si>
  <si>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</si>
  <si>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</si>
  <si>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</si>
  <si>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</si>
  <si>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</si>
  <si>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</si>
  <si>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</si>
  <si>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</si>
  <si>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</si>
  <si>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</si>
  <si>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</si>
  <si>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</si>
  <si>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</si>
  <si>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</si>
  <si>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</si>
  <si>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</si>
  <si>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</si>
  <si>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</si>
  <si>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</si>
  <si>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</si>
  <si>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</si>
  <si>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</si>
  <si>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</si>
  <si>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</si>
  <si>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</si>
  <si>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</si>
  <si>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</si>
  <si>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</si>
  <si>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</si>
  <si>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</si>
  <si>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</si>
  <si>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</si>
  <si>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</si>
  <si>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</si>
  <si>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</si>
  <si>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</si>
  <si>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</si>
  <si>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</si>
  <si>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</si>
  <si>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</si>
  <si>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</si>
  <si>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</si>
  <si>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</si>
  <si>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</si>
  <si>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</si>
  <si>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</si>
  <si>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</si>
  <si>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</si>
  <si>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</si>
  <si>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</si>
  <si>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</si>
  <si>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</si>
  <si>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</si>
  <si>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</si>
  <si>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</si>
  <si>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</si>
  <si>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</si>
  <si>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</si>
  <si>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</si>
  <si>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</si>
  <si>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</si>
  <si>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</si>
  <si>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</si>
  <si>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</si>
  <si>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</si>
  <si>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</si>
  <si>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</si>
  <si>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</si>
  <si>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</si>
  <si>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</si>
  <si>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</si>
  <si>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</si>
  <si>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</si>
  <si>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</si>
  <si>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</si>
  <si>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</si>
  <si>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</si>
  <si>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</si>
  <si>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</si>
  <si>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</si>
  <si>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</si>
  <si>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</si>
  <si>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</si>
  <si>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</si>
  <si>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</si>
  <si>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</si>
  <si>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</si>
  <si>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</si>
  <si>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</si>
  <si>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</si>
  <si>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</si>
  <si>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</si>
  <si>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</si>
  <si>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</si>
  <si>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</si>
  <si>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</si>
  <si>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</si>
  <si>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</si>
  <si>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</si>
  <si>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</si>
  <si>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</si>
  <si>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</si>
  <si>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</si>
  <si>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</si>
  <si>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</si>
  <si>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</si>
  <si>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</si>
  <si>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</si>
  <si>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</si>
  <si>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</si>
  <si>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</si>
  <si>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</si>
  <si>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</si>
  <si>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</si>
  <si>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</si>
  <si>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</si>
  <si>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</si>
  <si>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</si>
  <si>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</si>
  <si>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</si>
  <si>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</si>
  <si>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</si>
  <si>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</si>
  <si>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</si>
  <si>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</si>
  <si>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</si>
  <si>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</si>
  <si>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</si>
  <si>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</si>
  <si>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</si>
  <si>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</si>
  <si>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</si>
  <si>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</si>
  <si>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</si>
  <si>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</si>
  <si>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</si>
  <si>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</si>
  <si>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</si>
  <si>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</si>
  <si>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</si>
  <si>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</si>
  <si>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</si>
  <si>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</si>
  <si>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</si>
  <si>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</si>
  <si>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</si>
  <si>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</si>
  <si>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</si>
  <si>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</si>
  <si>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</si>
  <si>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</si>
  <si>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</si>
  <si>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</si>
  <si>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</si>
  <si>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</si>
  <si>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</si>
  <si>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</si>
  <si>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</si>
  <si>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</si>
  <si>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</si>
  <si>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</si>
  <si>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</si>
  <si>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</si>
  <si>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</si>
  <si>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</si>
  <si>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</si>
  <si>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</si>
  <si>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</si>
  <si>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</si>
  <si>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</si>
  <si>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</si>
  <si>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</si>
  <si>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</si>
  <si>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</si>
  <si>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</si>
  <si>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</si>
  <si>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</si>
  <si>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</si>
  <si>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</si>
  <si>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</si>
  <si>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</si>
  <si>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</si>
  <si>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</si>
  <si>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</si>
  <si>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</si>
  <si>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</si>
  <si>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</si>
  <si>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</si>
  <si>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</si>
  <si>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</si>
  <si>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</si>
  <si>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</si>
  <si>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</si>
  <si>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</si>
  <si>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</si>
  <si>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</si>
  <si>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</si>
  <si>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</si>
  <si>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</si>
  <si>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</si>
  <si>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</si>
  <si>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</si>
  <si>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</si>
  <si>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</si>
  <si>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</si>
  <si>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</si>
  <si>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</si>
  <si>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</si>
  <si>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</si>
  <si>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</si>
  <si>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</si>
  <si>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</si>
  <si>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</si>
  <si>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</si>
  <si>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</si>
  <si>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</si>
  <si>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</si>
  <si>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</si>
  <si>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</si>
  <si>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</si>
  <si>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</si>
  <si>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</si>
  <si>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</si>
  <si>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</si>
  <si>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</si>
  <si>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</si>
  <si>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</si>
  <si>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</si>
  <si>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</si>
  <si>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</si>
  <si>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</si>
  <si>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</si>
  <si>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</si>
  <si>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</si>
  <si>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</si>
  <si>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</si>
  <si>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</si>
  <si>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</si>
  <si>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</si>
  <si>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</si>
  <si>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</si>
  <si>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</si>
  <si>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</si>
  <si>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</si>
  <si>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</si>
  <si>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</si>
  <si>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</si>
  <si>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</si>
  <si>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</si>
  <si>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</si>
  <si>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</si>
  <si>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</si>
  <si>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</si>
  <si>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</si>
  <si>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</si>
  <si>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</si>
  <si>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</si>
  <si>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</si>
  <si>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</si>
  <si>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</si>
  <si>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</si>
  <si>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</si>
  <si>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</si>
  <si>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</si>
  <si>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</si>
  <si>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</si>
  <si>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</si>
  <si>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</si>
  <si>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</si>
  <si>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</si>
  <si>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</si>
  <si>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</si>
  <si>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</si>
  <si>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</si>
  <si>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</si>
  <si>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</si>
  <si>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</si>
  <si>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</si>
  <si>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</si>
  <si>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</si>
  <si>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</si>
  <si>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</si>
  <si>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</si>
  <si>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</si>
  <si>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</si>
  <si>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</si>
  <si>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</si>
  <si>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</si>
  <si>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</si>
  <si>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</si>
  <si>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</si>
  <si>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</si>
  <si>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</si>
  <si>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</si>
  <si>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</si>
  <si>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</si>
  <si>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</si>
  <si>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</si>
  <si>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</si>
  <si>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</si>
  <si>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</si>
  <si>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</si>
  <si>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</si>
  <si>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</si>
  <si>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</si>
  <si>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</si>
  <si>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</si>
  <si>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</si>
  <si>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</si>
  <si>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</si>
  <si>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</si>
  <si>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</si>
  <si>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</si>
  <si>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</si>
  <si>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</si>
  <si>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</si>
  <si>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</si>
  <si>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</si>
  <si>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</si>
  <si>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</si>
  <si>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</si>
  <si>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</si>
  <si>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</si>
  <si>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</si>
  <si>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</si>
  <si>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</si>
  <si>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</si>
  <si>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</si>
  <si>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</si>
  <si>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</si>
  <si>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</si>
  <si>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</si>
  <si>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</si>
  <si>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</si>
  <si>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</si>
  <si>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</si>
  <si>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</si>
  <si>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</si>
  <si>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</si>
  <si>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</si>
  <si>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</si>
  <si>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</si>
  <si>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</si>
  <si>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</si>
  <si>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</si>
  <si>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</si>
  <si>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</si>
  <si>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</si>
  <si>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</si>
  <si>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</si>
  <si>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</si>
  <si>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</si>
  <si>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</si>
  <si>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</si>
  <si>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</si>
  <si>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</si>
  <si>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</si>
  <si>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</si>
  <si>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</si>
  <si>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</si>
  <si>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</si>
  <si>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</si>
  <si>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</si>
  <si>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</si>
  <si>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</si>
  <si>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</si>
  <si>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</si>
  <si>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</si>
  <si>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</si>
  <si>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</si>
  <si>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</si>
  <si>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</si>
  <si>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</si>
  <si>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</si>
  <si>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</si>
  <si>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</si>
  <si>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</si>
  <si>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</si>
  <si>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</si>
  <si>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</si>
  <si>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</si>
  <si>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</si>
  <si>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</si>
  <si>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</si>
  <si>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</si>
  <si>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</si>
  <si>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</si>
  <si>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</si>
  <si>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</si>
  <si>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</si>
  <si>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</si>
  <si>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</si>
  <si>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</si>
  <si>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</si>
  <si>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</si>
  <si>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</si>
  <si>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</si>
  <si>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</si>
  <si>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</si>
  <si>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</si>
  <si>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</si>
  <si>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</si>
  <si>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</si>
  <si>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</si>
  <si>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</si>
  <si>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</si>
  <si>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</si>
  <si>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</si>
  <si>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</si>
  <si>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</si>
  <si>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</si>
  <si>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</si>
  <si>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</si>
  <si>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</si>
  <si>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</si>
  <si>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</si>
  <si>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</si>
  <si>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</si>
  <si>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</si>
  <si>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</si>
  <si>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</si>
  <si>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</si>
  <si>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</si>
  <si>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</si>
  <si>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</si>
  <si>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</si>
  <si>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</si>
  <si>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</si>
  <si>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</si>
  <si>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</si>
  <si>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</si>
  <si>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</si>
  <si>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</si>
  <si>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</si>
  <si>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</si>
  <si>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</si>
  <si>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</si>
  <si>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</si>
  <si>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</si>
  <si>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</si>
  <si>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</si>
  <si>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</si>
  <si>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</si>
  <si>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</si>
  <si>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</si>
  <si>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</si>
  <si>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</si>
  <si>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</si>
  <si>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</si>
  <si>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</si>
  <si>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</si>
  <si>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</si>
  <si>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</si>
  <si>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</si>
  <si>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</si>
  <si>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</si>
  <si>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</si>
  <si>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</si>
  <si>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</si>
  <si>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</si>
  <si>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</si>
  <si>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</si>
  <si>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</si>
  <si>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</si>
  <si>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</si>
  <si>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</si>
  <si>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</si>
  <si>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</si>
  <si>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</si>
  <si>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</si>
  <si>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</si>
  <si>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</si>
  <si>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</si>
  <si>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</si>
  <si>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</si>
  <si>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</si>
  <si>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</si>
  <si>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</si>
  <si>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</si>
  <si>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</si>
  <si>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</si>
  <si>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</si>
  <si>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</si>
  <si>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</si>
  <si>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</si>
  <si>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</si>
  <si>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</si>
  <si>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</si>
  <si>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</si>
  <si>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</si>
  <si>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</si>
  <si>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</si>
  <si>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</si>
  <si>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</si>
  <si>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</si>
  <si>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</si>
  <si>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</si>
  <si>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</si>
  <si>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</si>
  <si>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</si>
  <si>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</si>
  <si>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</si>
  <si>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</si>
  <si>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</si>
  <si>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</si>
  <si>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</si>
  <si>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</si>
  <si>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</si>
  <si>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</si>
  <si>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</si>
  <si>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</si>
  <si>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</si>
  <si>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</si>
  <si>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</si>
  <si>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</si>
  <si>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</si>
  <si>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</si>
  <si>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</si>
  <si>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</si>
  <si>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</si>
  <si>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</si>
  <si>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</si>
  <si>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</si>
  <si>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</si>
  <si>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</si>
  <si>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</si>
  <si>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</si>
  <si>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</si>
  <si>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</si>
  <si>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</si>
  <si>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</si>
  <si>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</si>
  <si>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</si>
  <si>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</si>
  <si>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</si>
  <si>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</si>
  <si>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</si>
  <si>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</si>
  <si>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</si>
  <si>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</si>
  <si>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</si>
  <si>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</si>
  <si>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</si>
  <si>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</si>
  <si>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</si>
  <si>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</si>
  <si>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</si>
  <si>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</si>
  <si>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</si>
  <si>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</si>
  <si>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</si>
  <si>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</si>
  <si>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</si>
  <si>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</si>
  <si>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</si>
  <si>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</si>
  <si>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</si>
  <si>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</si>
  <si>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</si>
  <si>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</si>
  <si>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</si>
  <si>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</si>
  <si>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</si>
  <si>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</si>
  <si>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</si>
  <si>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</si>
  <si>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</si>
  <si>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</si>
  <si>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</si>
  <si>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</si>
  <si>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</si>
  <si>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</si>
  <si>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</si>
  <si>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</si>
  <si>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</si>
  <si>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</si>
  <si>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</si>
  <si>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</si>
  <si>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</si>
  <si>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</si>
  <si>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</si>
  <si>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</si>
  <si>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</si>
  <si>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</si>
  <si>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</si>
  <si>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</si>
  <si>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</si>
  <si>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</si>
  <si>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</si>
  <si>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</si>
  <si>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</si>
  <si>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</si>
  <si>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</si>
  <si>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</si>
  <si>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</si>
  <si>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</si>
  <si>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</si>
  <si>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</si>
  <si>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</si>
  <si>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</si>
  <si>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</si>
  <si>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</si>
  <si>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</si>
  <si>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</si>
  <si>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</si>
  <si>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</si>
  <si>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</si>
  <si>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</si>
  <si>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</si>
  <si>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</si>
  <si>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</si>
  <si>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</si>
  <si>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</si>
  <si>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</si>
  <si>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</si>
  <si>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</si>
  <si>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</si>
  <si>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</si>
  <si>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</si>
  <si>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</si>
  <si>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</si>
  <si>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</si>
  <si>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</si>
  <si>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</si>
  <si>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</si>
  <si>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</si>
  <si>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</si>
  <si>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</si>
  <si>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</si>
  <si>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</si>
  <si>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</si>
  <si>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</si>
  <si>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</si>
  <si>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</si>
  <si>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</si>
  <si>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</si>
  <si>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</si>
  <si>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</si>
  <si>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</si>
  <si>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</si>
  <si>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</si>
  <si>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</si>
  <si>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</si>
  <si>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</si>
  <si>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</si>
  <si>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</si>
  <si>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</si>
  <si>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</si>
  <si>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</si>
  <si>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</si>
  <si>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</si>
  <si>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</si>
  <si>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</si>
  <si>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</si>
  <si>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</si>
  <si>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</si>
  <si>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</si>
  <si>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</si>
  <si>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</si>
  <si>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</si>
  <si>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</si>
  <si>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</si>
  <si>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</si>
  <si>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</si>
  <si>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</si>
  <si>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</si>
  <si>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</si>
  <si>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</si>
  <si>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</si>
  <si>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</si>
  <si>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</si>
  <si>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</si>
  <si>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</si>
  <si>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</si>
  <si>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</si>
  <si>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</si>
  <si>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</si>
  <si>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</si>
  <si>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</si>
  <si>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</si>
  <si>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</si>
  <si>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</si>
  <si>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</si>
  <si>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</si>
  <si>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</si>
  <si>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</si>
  <si>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</si>
  <si>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</si>
  <si>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</si>
  <si>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</si>
  <si>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</si>
  <si>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</si>
  <si>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</si>
  <si>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</si>
  <si>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</si>
  <si>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</si>
  <si>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</si>
  <si>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</si>
  <si>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</si>
  <si>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</si>
  <si>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</si>
  <si>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</si>
  <si>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</si>
  <si>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</si>
  <si>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</si>
  <si>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</si>
  <si>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</si>
  <si>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</si>
  <si>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</si>
  <si>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</si>
  <si>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</si>
  <si>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</si>
  <si>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</si>
  <si>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</si>
  <si>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</si>
  <si>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</si>
  <si>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</si>
  <si>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</si>
  <si>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</si>
  <si>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</si>
  <si>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</si>
  <si>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</si>
  <si>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</si>
  <si>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</si>
  <si>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</si>
  <si>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</si>
  <si>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</si>
  <si>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</si>
  <si>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</si>
  <si>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</si>
  <si>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</si>
  <si>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</si>
  <si>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</si>
  <si>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</si>
  <si>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</si>
  <si>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</si>
  <si>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</si>
  <si>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</si>
  <si>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</si>
  <si>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</si>
  <si>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</si>
  <si>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</si>
  <si>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</si>
  <si>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</si>
  <si>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</si>
  <si>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</si>
  <si>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</si>
  <si>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</si>
  <si>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</si>
  <si>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</si>
  <si>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</si>
  <si>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</si>
  <si>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</si>
  <si>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</si>
  <si>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</si>
  <si>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</si>
  <si>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</si>
  <si>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</si>
  <si>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</si>
  <si>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</si>
  <si>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</si>
  <si>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</si>
  <si>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</si>
  <si>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</si>
  <si>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</si>
  <si>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</si>
  <si>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</si>
  <si>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</si>
  <si>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</si>
  <si>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</si>
  <si>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</si>
  <si>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</si>
  <si>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</si>
  <si>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</si>
  <si>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</si>
  <si>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</si>
  <si>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</si>
  <si>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</si>
  <si>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</si>
  <si>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</si>
  <si>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</si>
  <si>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</si>
  <si>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</si>
  <si>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</si>
  <si>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</si>
  <si>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</si>
  <si>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</si>
  <si>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</si>
  <si>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</si>
  <si>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</si>
  <si>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</si>
  <si>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</si>
  <si>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</si>
  <si>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</si>
  <si>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</si>
  <si>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</si>
  <si>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</si>
  <si>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</si>
  <si>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</si>
  <si>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</si>
  <si>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</si>
  <si>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</si>
  <si>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</si>
  <si>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</si>
  <si>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</si>
  <si>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</si>
  <si>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</si>
  <si>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</si>
  <si>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</si>
  <si>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</si>
  <si>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</si>
  <si>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</si>
  <si>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</si>
  <si>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</si>
  <si>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</si>
  <si>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</si>
  <si>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</si>
  <si>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Ampacet Corporation</t>
  </si>
  <si>
    <t>00-128-7911</t>
  </si>
  <si>
    <t>DUNS</t>
  </si>
  <si>
    <t>660 White Plains Road, Tarrytown, NY 10591</t>
  </si>
  <si>
    <t>North America</t>
  </si>
  <si>
    <t>Need to review the policy</t>
  </si>
  <si>
    <t>Need to post the policy to website</t>
  </si>
  <si>
    <t>Micafab</t>
  </si>
  <si>
    <t>17 First Main Road</t>
  </si>
  <si>
    <t>Chennai</t>
  </si>
  <si>
    <t>Tamil Nadu</t>
  </si>
  <si>
    <t>Mahanta Mica Mines</t>
  </si>
  <si>
    <t>India</t>
  </si>
  <si>
    <t>Supplier list includes China-owned companies that have provided complete information in good faith, however Question #7 from this supplier's EMRT reported "Unknown".  All other suppliers reported "YES"</t>
  </si>
  <si>
    <t>Ampacet - Initial Supply Chain Survey performed, continued evaluation/confirmation through integration with new product and new vendor processes
Supplier "A" - Questions are submitted to the suppliers as questions are relayed to us from our customers.
Supplier "B" - annual audits by a third party</t>
  </si>
  <si>
    <t>Ampacet suppliers have confirmed and are continiually subject to our Ampacet's Code of Business Ethics as a condition of business.  Ampacet's Code of Business Ethics aligns fully with RMI requirements and principles.</t>
  </si>
  <si>
    <t>Kevin Harris</t>
  </si>
  <si>
    <t>kevin.harris@ampacet.com</t>
  </si>
  <si>
    <t>914-332-7326</t>
  </si>
  <si>
    <t>Supply Chain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</si>
</sst>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45" borderId="56" xfId="492" applyNumberFormat="1" applyFont="1" applyFill="1" applyBorder="1" applyAlignment="1" applyProtection="1">
      <alignment horizontal="left" vertical="center" wrapText="1"/>
      <protection locked="0"/>
    </xf>
    <xf numFmtId="49" fontId="120" fillId="45" borderId="11" xfId="0" applyNumberFormat="1" applyFont="1" applyFill="1" applyBorder="1" applyAlignment="1" applyProtection="1">
      <alignment horizontal="left" vertical="center" wrapText="1"/>
      <protection locked="0"/>
    </xf>
    <xf numFmtId="49" fontId="120" fillId="45" borderId="33" xfId="0" applyNumberFormat="1"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0">
    <dxf>
      <fill>
        <patternFill>
          <bgColor rgb="FFFFFF00"/>
        </patternFill>
      </fill>
    </dxf>
    <dxf>
      <fill>
        <patternFill>
          <bgColor rgb="FFFFFF00"/>
        </patternFill>
      </fill>
    </dxf>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evin.harris@ampacet.com" TargetMode="External"/><Relationship Id="rId1" Type="http://schemas.openxmlformats.org/officeDocument/2006/relationships/hyperlink" Target="mailto:kevin.harris@ampace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Normal="100" workbookViewId="0">
      <selection activeCell="D2" sqref="D2:J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14436</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t="s">
        <v>14434</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14448</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14449</v>
      </c>
      <c r="E16" s="405"/>
      <c r="F16" s="405"/>
      <c r="G16" s="405"/>
      <c r="H16" s="405"/>
      <c r="I16" s="405"/>
      <c r="J16" s="40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14450</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14448</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ustomHeight="1">
      <c r="A19" s="32"/>
      <c r="B19" s="34" t="str">
        <f ca="1">OFFSET(L!$C$1,MATCH("Declaration"&amp;ADDRESS(ROW(),COLUMN(),4),L!$A:$A,0)-1,SL,,)</f>
        <v>Title - Authorizer:</v>
      </c>
      <c r="C19" s="68"/>
      <c r="D19" s="365" t="s">
        <v>14451</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ustomHeight="1">
      <c r="A20" s="32"/>
      <c r="B20" s="34" t="str">
        <f ca="1">OFFSET(L!$C$1,MATCH("Declaration"&amp;ADDRESS(ROW(),COLUMN(),4),L!$A:$A,0)-1,SL,,)</f>
        <v>Email - Authorizer (*):</v>
      </c>
      <c r="C20" s="68"/>
      <c r="D20" s="404" t="s">
        <v>14449</v>
      </c>
      <c r="E20" s="405"/>
      <c r="F20" s="405"/>
      <c r="G20" s="405"/>
      <c r="H20" s="405"/>
      <c r="I20" s="405"/>
      <c r="J20" s="40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14450</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44782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28</v>
      </c>
      <c r="E27" s="341"/>
      <c r="F27" s="9"/>
      <c r="G27" s="342"/>
      <c r="H27" s="343"/>
      <c r="I27" s="343"/>
      <c r="J27" s="34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t="s">
        <v>28</v>
      </c>
      <c r="E33" s="341"/>
      <c r="F33" s="9"/>
      <c r="G33" s="342"/>
      <c r="H33" s="343"/>
      <c r="I33" s="343"/>
      <c r="J33" s="344"/>
      <c r="K33" s="30"/>
      <c r="L33" s="106"/>
      <c r="P33" s="39" t="str">
        <f>IF(OR(D$27="No",D$27="Unknown",D$27="Not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t="s">
        <v>39</v>
      </c>
      <c r="E39" s="341"/>
      <c r="F39" s="41"/>
      <c r="G39" s="342"/>
      <c r="H39" s="343"/>
      <c r="I39" s="343"/>
      <c r="J39" s="34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v>1</v>
      </c>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t="s">
        <v>28</v>
      </c>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t="s">
        <v>29</v>
      </c>
      <c r="E63" s="341"/>
      <c r="F63" s="42"/>
      <c r="G63" s="342" t="s">
        <v>14445</v>
      </c>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t="s">
        <v>14437</v>
      </c>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356" t="s">
        <v>14438</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t="s">
        <v>28</v>
      </c>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38</v>
      </c>
      <c r="E79" s="353"/>
      <c r="F79" s="51"/>
      <c r="G79" s="342" t="s">
        <v>14446</v>
      </c>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28</v>
      </c>
      <c r="E83" s="341"/>
      <c r="F83" s="51"/>
      <c r="G83" s="342" t="s">
        <v>14447</v>
      </c>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89" priority="133" stopIfTrue="1">
      <formula>IF($D$26="",TRUE)</formula>
    </cfRule>
  </conditionalFormatting>
  <conditionalFormatting sqref="D27:E27">
    <cfRule type="expression" dxfId="88" priority="140" stopIfTrue="1">
      <formula>IF($D$27="",TRUE)</formula>
    </cfRule>
  </conditionalFormatting>
  <conditionalFormatting sqref="D9:G9">
    <cfRule type="expression" dxfId="87" priority="148" stopIfTrue="1">
      <formula>IF($D$9="",TRUE)</formula>
    </cfRule>
  </conditionalFormatting>
  <conditionalFormatting sqref="D22:E22">
    <cfRule type="expression" dxfId="86" priority="155" stopIfTrue="1">
      <formula>IF($D$22="",TRUE)</formula>
    </cfRule>
  </conditionalFormatting>
  <conditionalFormatting sqref="D10:J10">
    <cfRule type="expression" dxfId="85" priority="52" stopIfTrue="1">
      <formula>IF($D$9=$Q$9,TRUE)</formula>
    </cfRule>
    <cfRule type="expression" dxfId="84" priority="162" stopIfTrue="1">
      <formula>IF(AND($D$10="",$D$9=$R$9),TRUE)</formula>
    </cfRule>
  </conditionalFormatting>
  <conditionalFormatting sqref="D40:E40 D46:E46 D52:E52 D58:E58 D64:E64">
    <cfRule type="expression" dxfId="83" priority="45" stopIfTrue="1">
      <formula>$P$28=""</formula>
    </cfRule>
  </conditionalFormatting>
  <conditionalFormatting sqref="D41:E41 D47:E47 D53:E53 D59:E59 D65:E65">
    <cfRule type="expression" dxfId="82" priority="160" stopIfTrue="1">
      <formula>$P$29=""</formula>
    </cfRule>
  </conditionalFormatting>
  <conditionalFormatting sqref="D40 D46 D52 D58 D64">
    <cfRule type="expression" dxfId="81" priority="158" stopIfTrue="1">
      <formula>IF(AND(OR($D$28="Yes",$D$28=""),D40=""),1,0)</formula>
    </cfRule>
  </conditionalFormatting>
  <conditionalFormatting sqref="D38:E38 D44:E44 D50:E50 D56:E56 D62:E62">
    <cfRule type="expression" dxfId="80" priority="49" stopIfTrue="1">
      <formula>IF(AND(OR($D$26="No",$D$26="Unknown",$D$26="Not applicable for this declaration",$D$32="No",$D$32="Unknown"),D38=""),1,0)</formula>
    </cfRule>
    <cfRule type="expression" dxfId="79" priority="50" stopIfTrue="1">
      <formula>IF(AND(OR($D$26="Yes",$D$26=""),D38=""),1,0)</formula>
    </cfRule>
  </conditionalFormatting>
  <conditionalFormatting sqref="G79:J79">
    <cfRule type="expression" dxfId="78" priority="43" stopIfTrue="1">
      <formula>IF(AND($D$79="Yes, using other format (describe)",$G$79=""),TRUE)</formula>
    </cfRule>
  </conditionalFormatting>
  <conditionalFormatting sqref="D45:E45 D51:E51 D57:E57 D63:E63">
    <cfRule type="expression" dxfId="77" priority="156" stopIfTrue="1">
      <formula>IF(AND(OR($D$27="No",$D$27="Unknown",$D$27="Not applicable for this declaration",$D$33="No",$D$33="Unknown"),D45=""),1,0)</formula>
    </cfRule>
    <cfRule type="expression" dxfId="76" priority="157" stopIfTrue="1">
      <formula>IF(AND(OR($D$27="Yes",$D$27=""),D45=""),1,0)</formula>
    </cfRule>
  </conditionalFormatting>
  <conditionalFormatting sqref="D41:E41 D47:E47 D53:E53 D59:E59 D65:E65">
    <cfRule type="expression" dxfId="75" priority="161" stopIfTrue="1">
      <formula>IF(AND(OR($D$29="Yes",$D$29=""),D41=""),1,0)</formula>
    </cfRule>
  </conditionalFormatting>
  <conditionalFormatting sqref="D28 D40 D46 D52 D58 D64">
    <cfRule type="expression" dxfId="74" priority="29">
      <formula>IF($D$28="No",TRUE)</formula>
    </cfRule>
  </conditionalFormatting>
  <conditionalFormatting sqref="D29 D41 D47 D53 D59 D65">
    <cfRule type="expression" dxfId="73" priority="28">
      <formula>IF($D$29="No",TRUE)</formula>
    </cfRule>
  </conditionalFormatting>
  <conditionalFormatting sqref="G71:J71">
    <cfRule type="expression" dxfId="72" priority="25">
      <formula>IF(AND($D$71="Yes",$G$71=""),TRUE)</formula>
    </cfRule>
  </conditionalFormatting>
  <conditionalFormatting sqref="G81:J81">
    <cfRule type="expression" dxfId="71" priority="24">
      <formula>IF(AND($D$81="Yes, using other format (describe)",$G$81=""),TRUE)</formula>
    </cfRule>
  </conditionalFormatting>
  <conditionalFormatting sqref="D32:E32">
    <cfRule type="expression" dxfId="70" priority="18" stopIfTrue="1">
      <formula>IF(AND(OR($D$26="Yes",$D$26=""),$D$32=""),1,0)</formula>
    </cfRule>
    <cfRule type="expression" dxfId="69" priority="22" stopIfTrue="1">
      <formula>IF($P$26="",TRUE)</formula>
    </cfRule>
  </conditionalFormatting>
  <conditionalFormatting sqref="D33:E33">
    <cfRule type="expression" dxfId="68" priority="21" stopIfTrue="1">
      <formula>IF(AND(OR($D$27="Yes",$D$27=""),$D$33=""),1,0)</formula>
    </cfRule>
    <cfRule type="expression" dxfId="67" priority="23" stopIfTrue="1">
      <formula>IF($P$27="",TRUE)</formula>
    </cfRule>
  </conditionalFormatting>
  <conditionalFormatting sqref="D34">
    <cfRule type="expression" dxfId="66" priority="20">
      <formula>IF($D$28="No",TRUE)</formula>
    </cfRule>
  </conditionalFormatting>
  <conditionalFormatting sqref="D35">
    <cfRule type="expression" dxfId="65" priority="19">
      <formula>IF($D$29="No",TRUE)</formula>
    </cfRule>
  </conditionalFormatting>
  <conditionalFormatting sqref="D74:E74">
    <cfRule type="expression" dxfId="64" priority="14" stopIfTrue="1">
      <formula>IF(AND(OR($D$26="No",$D$26="Unknown",$D$26="Not applicable for this declaration",$D$32="No",$D$32="Unknown"),D74=""),1,0)</formula>
    </cfRule>
    <cfRule type="expression" dxfId="63" priority="15" stopIfTrue="1">
      <formula>IF(AND(OR($D$26="Yes",$D$26=""),D74=""),1,0)</formula>
    </cfRule>
  </conditionalFormatting>
  <conditionalFormatting sqref="D75:E75">
    <cfRule type="expression" dxfId="62" priority="16" stopIfTrue="1">
      <formula>IF(AND(OR($D$27="No",$D$27="Unknown",$D$27="Not applicable for this declaration",$D$33="No",$D$33="Unknown"),D75=""),1,0)</formula>
    </cfRule>
    <cfRule type="expression" dxfId="61" priority="17" stopIfTrue="1">
      <formula>IF(AND(OR($D$27="Yes",$D$27=""),D75=""),1,0)</formula>
    </cfRule>
  </conditionalFormatting>
  <conditionalFormatting sqref="D69:E69 D71:E71 D77:E77 D79:E79 D81:E81 D83:E83">
    <cfRule type="expression" dxfId="60" priority="12" stopIfTrue="1">
      <formula>NOT(OR(AND($D$26="Yes",OR($D$32="Yes",$D$32="")),AND($D$27="Yes",OR($D$33="Yes",$D$33="")),OR($D$26="",$D$27="")))</formula>
    </cfRule>
    <cfRule type="expression" dxfId="59" priority="13" stopIfTrue="1">
      <formula>IF(D69="",TRUE)</formula>
    </cfRule>
  </conditionalFormatting>
  <conditionalFormatting sqref="D8:J8">
    <cfRule type="expression" dxfId="58" priority="11" stopIfTrue="1">
      <formula>IF($D$8="",TRUE)</formula>
    </cfRule>
  </conditionalFormatting>
  <conditionalFormatting sqref="D15:J15">
    <cfRule type="expression" dxfId="57" priority="7" stopIfTrue="1">
      <formula>IF($D$15="",TRUE)</formula>
    </cfRule>
  </conditionalFormatting>
  <conditionalFormatting sqref="D16:J16">
    <cfRule type="expression" dxfId="56" priority="8" stopIfTrue="1">
      <formula>IF($D$16="",TRUE)</formula>
    </cfRule>
  </conditionalFormatting>
  <conditionalFormatting sqref="D18:J18">
    <cfRule type="expression" dxfId="54" priority="10" stopIfTrue="1">
      <formula>IF($D$18="",TRUE)</formula>
    </cfRule>
  </conditionalFormatting>
  <conditionalFormatting sqref="D39:E39">
    <cfRule type="expression" dxfId="52" priority="4" stopIfTrue="1">
      <formula>IF(AND(OR($D$27="No",$D$27="Unknown",$D$27="Not applicable for this declaration",$D$33="No",$D$33="Unknown"),D39=""),1,0)</formula>
    </cfRule>
    <cfRule type="expression" dxfId="51" priority="5" stopIfTrue="1">
      <formula>IF(AND(OR($D$27="Yes",$D$27=""),D39=""),1,0)</formula>
    </cfRule>
  </conditionalFormatting>
  <conditionalFormatting sqref="D17:J17">
    <cfRule type="expression" dxfId="2" priority="3" stopIfTrue="1">
      <formula>IF($D$17="",TRUE)</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K3" sqref="K3"/>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7" t="s">
        <v>45</v>
      </c>
      <c r="K2" s="408"/>
      <c r="L2" s="408"/>
      <c r="M2" s="408"/>
      <c r="N2" s="408"/>
      <c r="O2" s="408"/>
      <c r="P2" s="174"/>
      <c r="Q2" s="175"/>
      <c r="R2" s="176"/>
      <c r="S2" s="176"/>
      <c r="T2" s="176"/>
      <c r="AH2" s="132" t="s">
        <v>28</v>
      </c>
    </row>
    <row r="3" spans="1:34" s="17" customFormat="1" ht="240.6" customHeight="1">
      <c r="A3" s="219"/>
      <c r="B3" s="40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9"/>
      <c r="D3" s="409"/>
      <c r="E3" s="409"/>
      <c r="F3" s="177"/>
      <c r="G3" s="410" t="str">
        <f ca="1">OFFSET(L!$C$1,MATCH("General"&amp;"Cpy",L!$A:$A,0)-1,SL,,)</f>
        <v>© 2021 Responsible Minerals Initiative. All rights reserved.</v>
      </c>
      <c r="H3" s="410"/>
      <c r="I3" s="411"/>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t="s">
        <v>385</v>
      </c>
      <c r="B5" s="160" t="s">
        <v>47</v>
      </c>
      <c r="C5" s="163" t="s">
        <v>383</v>
      </c>
      <c r="D5" s="160"/>
      <c r="E5" s="160" t="s">
        <v>384</v>
      </c>
      <c r="F5" s="160" t="s">
        <v>385</v>
      </c>
      <c r="G5" s="160" t="s">
        <v>12</v>
      </c>
      <c r="H5" s="225">
        <v>0</v>
      </c>
      <c r="I5" s="226" t="s">
        <v>386</v>
      </c>
      <c r="J5" s="226" t="s">
        <v>387</v>
      </c>
      <c r="K5" s="161"/>
      <c r="L5" s="161"/>
      <c r="M5" s="161"/>
      <c r="N5" s="161"/>
      <c r="O5" s="161"/>
      <c r="P5" s="228"/>
      <c r="Q5" s="162"/>
      <c r="R5" s="160" t="str">
        <f ca="1">IF(ISERROR($V5),"",OFFSET('Smelter Look-up'!$C$4,$V5-4,0)&amp;"")</f>
        <v>VON ROLL BRAZIL LTDA</v>
      </c>
      <c r="S5" s="166" t="str">
        <f t="shared" ref="S5:S63" ca="1" si="0">IF(B5="","",IF(ISERROR(MATCH($E5,CL,0)),"Unknown",INDIRECT("'C'!$A$"&amp;MATCH($E5,CL,0)+1)))</f>
        <v>BR</v>
      </c>
      <c r="T5" s="166" t="str">
        <f ca="1">IF(B5="","",IF(ISERROR(MATCH($J5,SorP!$B$1:$B$6205,0)),"",INDIRECT("'SorP'!$A$"&amp;MATCH($J5,SorP!$B$1:$B$6205,0))))</f>
        <v>BR-CE</v>
      </c>
      <c r="U5" s="180"/>
      <c r="V5" s="181">
        <f>IF(C5="",NA(),MATCH($B5&amp;$C5,'Smelter Look-up'!$J:$J,0))</f>
        <v>118</v>
      </c>
      <c r="X5" s="182">
        <f t="shared" ref="X5:X62" si="1">IF(AND(C5="Smelter not listed",OR(LEN(D5)=0,LEN(E5)=0)),1,0)</f>
        <v>0</v>
      </c>
      <c r="AB5" s="182" t="str">
        <f t="shared" ref="AB5:AB62" si="2">B5&amp;C5</f>
        <v>MicaVON ROLL BRAZIL LTDA</v>
      </c>
    </row>
    <row r="6" spans="1:34" s="182" customFormat="1" ht="20.25">
      <c r="A6" s="215"/>
      <c r="B6" s="160" t="s">
        <v>47</v>
      </c>
      <c r="C6" s="163" t="s">
        <v>339</v>
      </c>
      <c r="D6" s="160" t="s">
        <v>14439</v>
      </c>
      <c r="E6" s="160" t="s">
        <v>346</v>
      </c>
      <c r="F6" s="160">
        <v>0</v>
      </c>
      <c r="G6" s="160"/>
      <c r="H6" s="225" t="s">
        <v>14440</v>
      </c>
      <c r="I6" s="226" t="s">
        <v>14441</v>
      </c>
      <c r="J6" s="226" t="s">
        <v>14442</v>
      </c>
      <c r="K6" s="161"/>
      <c r="L6" s="161"/>
      <c r="M6" s="161"/>
      <c r="N6" s="161" t="s">
        <v>14443</v>
      </c>
      <c r="O6" s="161" t="s">
        <v>14444</v>
      </c>
      <c r="P6" s="228" t="s">
        <v>25</v>
      </c>
      <c r="Q6" s="162"/>
      <c r="R6" s="160" t="str">
        <f ca="1">IF(ISERROR($V6),"",OFFSET('Smelter Look-up'!$C$4,$V6-4,0)&amp;"")</f>
        <v/>
      </c>
      <c r="S6" s="166" t="str">
        <f t="shared" ca="1" si="0"/>
        <v>IN</v>
      </c>
      <c r="T6" s="166" t="str">
        <f ca="1">IF(B6="","",IF(ISERROR(MATCH($J6,SorP!$B$1:$B$6205,0)),"",INDIRECT("'SorP'!$A$"&amp;MATCH($J6,SorP!$B$1:$B$6205,0))))</f>
        <v/>
      </c>
      <c r="U6" s="180"/>
      <c r="V6" s="181">
        <f>IF(C6="",NA(),MATCH($B6&amp;$C6,'Smelter Look-up'!$J:$J,0))</f>
        <v>121</v>
      </c>
      <c r="X6" s="182">
        <f t="shared" si="1"/>
        <v>0</v>
      </c>
      <c r="AB6" s="182" t="str">
        <f t="shared" si="2"/>
        <v>MicaSmelter not listed</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7:B2499">
    <cfRule type="expression" dxfId="50" priority="47" stopIfTrue="1">
      <formula>IF(B7="",TRUE)</formula>
    </cfRule>
  </conditionalFormatting>
  <conditionalFormatting sqref="D7:D2499">
    <cfRule type="expression" dxfId="49" priority="41" stopIfTrue="1">
      <formula>IF(AND(LEN($C7) &gt;0, ($C7 &lt;&gt; "Smelter Not Listed")),1,0)</formula>
    </cfRule>
    <cfRule type="expression" dxfId="48" priority="66" stopIfTrue="1">
      <formula>IF(AND(D7="",$C7=$X$4),TRUE)</formula>
    </cfRule>
    <cfRule type="expression" dxfId="47" priority="67" stopIfTrue="1">
      <formula>IF(FIND("!",D7),TRUE)</formula>
    </cfRule>
  </conditionalFormatting>
  <conditionalFormatting sqref="G7:G2497">
    <cfRule type="expression" dxfId="46" priority="68" stopIfTrue="1">
      <formula>IF(FIND("Enter smelter details",G7),TRUE)</formula>
    </cfRule>
  </conditionalFormatting>
  <conditionalFormatting sqref="R5:R2499 E7:E2499">
    <cfRule type="expression" dxfId="45" priority="54" stopIfTrue="1">
      <formula>IF(AND(E5="",$C5=$X$4),TRUE)</formula>
    </cfRule>
    <cfRule type="expression" dxfId="44" priority="55" stopIfTrue="1">
      <formula>IF(FIND("!",E5),TRUE)</formula>
    </cfRule>
  </conditionalFormatting>
  <conditionalFormatting sqref="F7:F2497">
    <cfRule type="expression" dxfId="43" priority="45" stopIfTrue="1">
      <formula>IF(AND(LEN($A7)&gt;0,$A7&lt;&gt;$F7),TRUE,FALSE)</formula>
    </cfRule>
  </conditionalFormatting>
  <conditionalFormatting sqref="C7:C2499">
    <cfRule type="expression" dxfId="42" priority="44" stopIfTrue="1">
      <formula>IF(AND(#REF!&lt;&gt;"",C7=""),TRUE)</formula>
    </cfRule>
  </conditionalFormatting>
  <conditionalFormatting sqref="A52">
    <cfRule type="expression" priority="37">
      <formula>$A$5:$Q1995&lt;&gt;""</formula>
    </cfRule>
  </conditionalFormatting>
  <conditionalFormatting sqref="G2498:G2499">
    <cfRule type="expression" dxfId="41" priority="36" stopIfTrue="1">
      <formula>IF(FIND("Enter smelter details",G2498),TRUE)</formula>
    </cfRule>
  </conditionalFormatting>
  <conditionalFormatting sqref="F2498:F2499">
    <cfRule type="expression" dxfId="40" priority="30" stopIfTrue="1">
      <formula>IF(AND(LEN($A2498)&gt;0,$A2498&lt;&gt;$F2498),TRUE,FALSE)</formula>
    </cfRule>
  </conditionalFormatting>
  <conditionalFormatting sqref="B2500">
    <cfRule type="expression" dxfId="39" priority="23" stopIfTrue="1">
      <formula>IF(B2500="",TRUE)</formula>
    </cfRule>
  </conditionalFormatting>
  <conditionalFormatting sqref="D2500">
    <cfRule type="expression" dxfId="38" priority="21" stopIfTrue="1">
      <formula>IF(AND(LEN($C2500) &gt;0, ($C2500 &lt;&gt; "Smelter Not Listed")),1,0)</formula>
    </cfRule>
    <cfRule type="expression" dxfId="37" priority="26" stopIfTrue="1">
      <formula>IF(AND(D2500="",$C2500=$X$4),TRUE)</formula>
    </cfRule>
    <cfRule type="expression" dxfId="36" priority="27" stopIfTrue="1">
      <formula>IF(FIND("!",D2500),TRUE)</formula>
    </cfRule>
  </conditionalFormatting>
  <conditionalFormatting sqref="R2500 E2500">
    <cfRule type="expression" dxfId="35" priority="24" stopIfTrue="1">
      <formula>IF(AND(E2500="",$C2500=$X$4),TRUE)</formula>
    </cfRule>
    <cfRule type="expression" dxfId="34" priority="25" stopIfTrue="1">
      <formula>IF(FIND("!",E2500),TRUE)</formula>
    </cfRule>
  </conditionalFormatting>
  <conditionalFormatting sqref="C2500">
    <cfRule type="expression" dxfId="33" priority="22" stopIfTrue="1">
      <formula>IF(AND(#REF!&lt;&gt;"",C2500=""),TRUE)</formula>
    </cfRule>
  </conditionalFormatting>
  <conditionalFormatting sqref="G2500">
    <cfRule type="expression" dxfId="32" priority="20" stopIfTrue="1">
      <formula>IF(FIND("Enter smelter details",G2500),TRUE)</formula>
    </cfRule>
  </conditionalFormatting>
  <conditionalFormatting sqref="F2500">
    <cfRule type="expression" dxfId="31" priority="19" stopIfTrue="1">
      <formula>IF(AND(LEN($A2500)&gt;0,$A2500&lt;&gt;$F2500),TRUE,FALSE)</formula>
    </cfRule>
  </conditionalFormatting>
  <conditionalFormatting sqref="B5">
    <cfRule type="expression" dxfId="30" priority="13" stopIfTrue="1">
      <formula>IF(B5="",TRUE)</formula>
    </cfRule>
  </conditionalFormatting>
  <conditionalFormatting sqref="D5">
    <cfRule type="expression" dxfId="29" priority="10" stopIfTrue="1">
      <formula>IF(AND(LEN($C5) &gt;0, ($C5 &lt;&gt; "Smelter Not Listed")),1,0)</formula>
    </cfRule>
    <cfRule type="expression" dxfId="28" priority="16" stopIfTrue="1">
      <formula>IF(AND(D5="",$C5=$X$4),TRUE)</formula>
    </cfRule>
    <cfRule type="expression" dxfId="27" priority="17" stopIfTrue="1">
      <formula>IF(FIND("!",D5),TRUE)</formula>
    </cfRule>
  </conditionalFormatting>
  <conditionalFormatting sqref="G5">
    <cfRule type="expression" dxfId="26" priority="18" stopIfTrue="1">
      <formula>IF(FIND("Enter smelter details",G5),TRUE)</formula>
    </cfRule>
  </conditionalFormatting>
  <conditionalFormatting sqref="E5">
    <cfRule type="expression" dxfId="25" priority="14" stopIfTrue="1">
      <formula>IF(AND(E5="",$C5=$X$4),TRUE)</formula>
    </cfRule>
    <cfRule type="expression" dxfId="24" priority="15" stopIfTrue="1">
      <formula>IF(FIND("!",E5),TRUE)</formula>
    </cfRule>
  </conditionalFormatting>
  <conditionalFormatting sqref="F5">
    <cfRule type="expression" dxfId="23" priority="12" stopIfTrue="1">
      <formula>IF(AND(LEN($A5)&gt;0,$A5&lt;&gt;$F5),TRUE,FALSE)</formula>
    </cfRule>
  </conditionalFormatting>
  <conditionalFormatting sqref="C5">
    <cfRule type="expression" dxfId="22" priority="11" stopIfTrue="1">
      <formula>IF(AND(#REF!&lt;&gt;"",C5=""),TRUE)</formula>
    </cfRule>
  </conditionalFormatting>
  <conditionalFormatting sqref="B6">
    <cfRule type="expression" dxfId="21" priority="4" stopIfTrue="1">
      <formula>IF(B6="",TRUE)</formula>
    </cfRule>
  </conditionalFormatting>
  <conditionalFormatting sqref="D6">
    <cfRule type="expression" dxfId="20" priority="1" stopIfTrue="1">
      <formula>IF(AND(LEN($C6) &gt;0, ($C6 &lt;&gt; "Smelter Not Listed")),1,0)</formula>
    </cfRule>
    <cfRule type="expression" dxfId="19" priority="7" stopIfTrue="1">
      <formula>IF(AND(D6="",$C6=$X$4),TRUE)</formula>
    </cfRule>
    <cfRule type="expression" dxfId="18" priority="8" stopIfTrue="1">
      <formula>IF(FIND("!",D6),TRUE)</formula>
    </cfRule>
  </conditionalFormatting>
  <conditionalFormatting sqref="G6">
    <cfRule type="expression" dxfId="17" priority="9" stopIfTrue="1">
      <formula>IF(FIND("Enter smelter details",G6),TRUE)</formula>
    </cfRule>
  </conditionalFormatting>
  <conditionalFormatting sqref="E6">
    <cfRule type="expression" dxfId="16" priority="5" stopIfTrue="1">
      <formula>IF(AND(E6="",$C6=$X$4),TRUE)</formula>
    </cfRule>
    <cfRule type="expression" dxfId="15" priority="6" stopIfTrue="1">
      <formula>IF(FIND("!",E6),TRUE)</formula>
    </cfRule>
  </conditionalFormatting>
  <conditionalFormatting sqref="F6">
    <cfRule type="expression" dxfId="14" priority="3" stopIfTrue="1">
      <formula>IF(AND(LEN($A6)&gt;0,$A6&lt;&gt;$F6),TRUE,FALSE)</formula>
    </cfRule>
  </conditionalFormatting>
  <conditionalFormatting sqref="C6">
    <cfRule type="expression" dxfId="13" priority="2" stopIfTrue="1">
      <formula>IF(AND(#REF!&lt;&gt;"",C6=""),TRUE)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2" t="str">
        <f ca="1">OFFSET(L!$C$1,MATCH("Checker"&amp;ADDRESS(ROW(),COLUMN(),4),L!$A:$A,0)-1,SL,,)</f>
        <v>To ensure all required fields have been populated before submitting to your customers review form for any line items highlighted in red</v>
      </c>
      <c r="B1" s="412"/>
      <c r="C1" s="412"/>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Ampacet Corporation</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North America</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Kevin Harris</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kevin.harris@ampacet.com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914-332-7326</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Kevin Harris</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kevin.harris@ampacet.com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914-332-7326</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44782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54" t="str">
        <f>IF(H21=1,"Click here to answer question 2 for Mica","")</f>
        <v/>
      </c>
      <c r="E21" s="17" t="s">
        <v>17</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India and/or Madagascar only</v>
      </c>
      <c r="C24" s="138" t="str">
        <f t="shared" ca="1" si="3"/>
        <v>Complete</v>
      </c>
      <c r="D24" s="254" t="str">
        <f>IF(H24=1,"Click here to answer question 3 for Mica","")</f>
        <v/>
      </c>
      <c r="E24" s="17" t="s">
        <v>17</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8" t="str">
        <f t="shared" ca="1" si="3"/>
        <v>Complete</v>
      </c>
      <c r="D34" s="86" t="str">
        <f>IF(H34=1,"Click here to answer question 5 for Mica","")</f>
        <v/>
      </c>
      <c r="E34" s="17" t="s">
        <v>21</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8" t="str">
        <f t="shared" ca="1" si="3"/>
        <v>Complete</v>
      </c>
      <c r="D39" s="88" t="str">
        <f>IF(H39=1,"Click here to answer question 6 for Mica","")</f>
        <v/>
      </c>
      <c r="E39" s="17" t="s">
        <v>15</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Unknown</v>
      </c>
      <c r="C44" s="138" t="str">
        <f t="shared" ca="1" si="3"/>
        <v>Complete</v>
      </c>
      <c r="D44" s="89" t="str">
        <f>IF(H44=1,"Click here to answer question 7 for Mica","")</f>
        <v/>
      </c>
      <c r="E44" s="17" t="s">
        <v>17</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t="str">
        <f>Declaration!G69</f>
        <v>Need to review the policy</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Need to post the policy to website</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Yes</v>
      </c>
      <c r="C54" s="138" t="str">
        <f t="shared" ca="1" si="3"/>
        <v>Complete</v>
      </c>
      <c r="D54" s="210"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102">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Ampacet - Initial Supply Chain Survey performed, continued evaluation/confirmation through integration with new product and new vendor processes
Supplier "A" - Questions are submitted to the suppliers as questions are relayed to us from our customers.
Supplier "B" - annual audits by a third party</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1</v>
      </c>
      <c r="G62" s="63">
        <f>IF(AND(COUNTIF(SmelterIdetifiedForMetal,"Mica")&gt;0,COUNTIF('Smelter List'!AB$5:AB$2499,"Mica?*")&gt;0),0,1)</f>
        <v>0</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Complete</v>
      </c>
      <c r="D65" s="86"/>
      <c r="E65" s="17"/>
      <c r="F65" s="85">
        <f ca="1">IF(COUNTIF('Smelter List'!$C:$C,"Smelter Not Listed")&gt;0,1,0)</f>
        <v>1</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12" priority="413" stopIfTrue="1">
      <formula>IF(F61=0,TRUE)</formula>
    </cfRule>
  </conditionalFormatting>
  <conditionalFormatting sqref="B60">
    <cfRule type="expression" dxfId="11" priority="119" stopIfTrue="1">
      <formula>$F60=0</formula>
    </cfRule>
  </conditionalFormatting>
  <conditionalFormatting sqref="D49">
    <cfRule type="expression" dxfId="10" priority="430" stopIfTrue="1">
      <formula>$H$49=0</formula>
    </cfRule>
  </conditionalFormatting>
  <conditionalFormatting sqref="B62">
    <cfRule type="expression" dxfId="9" priority="111" stopIfTrue="1">
      <formula>IF(F62=0,TRUE)</formula>
    </cfRule>
  </conditionalFormatting>
  <conditionalFormatting sqref="B63">
    <cfRule type="expression" dxfId="8" priority="107" stopIfTrue="1">
      <formula>IF(F63=0,TRUE)</formula>
    </cfRule>
  </conditionalFormatting>
  <conditionalFormatting sqref="B64:B65">
    <cfRule type="expression" dxfId="7" priority="103" stopIfTrue="1">
      <formula>IF(F64=0,TRUE)</formula>
    </cfRule>
  </conditionalFormatting>
  <conditionalFormatting sqref="A4:A13 C4:C13 A15:A16 C15:C16 A20:A21 C20:C21 A23:A24 C23:C24 A27:A28 C27:C28 A33:A34 C33:C34 A38:A39 C38:C39 A43:A44 A43:C44 A48:A51 C48:C51 A53:A62 C53:C62 A65 C65">
    <cfRule type="expression" dxfId="6" priority="420" stopIfTrue="1">
      <formula>$H4=0</formula>
    </cfRule>
    <cfRule type="expression" dxfId="5" priority="421" stopIfTrue="1">
      <formula>$H4=1</formula>
    </cfRule>
  </conditionalFormatting>
  <conditionalFormatting sqref="A4:A13 C4:C13 A15:A16 C15:C16 A20:A21 C20:C21 A23:A24 C23:C24 A27:A28 C27:C28 A33:A34 C33:C34 A38:A39 C38:C39 A43:C44 A48:A51 C48:C51 A53:A62 C53:C62 A65 C65">
    <cfRule type="expression" dxfId="4"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4" t="str">
        <f ca="1">OFFSET(L!$C$1,MATCH("Product List"&amp;ADDRESS(ROW(),COLUMN(),4),L!$A:$A,0)-1,SL,,)</f>
        <v>Completion required only if reporting level "Product (or List of Products)" selected on the 'Declaration' worksheet.</v>
      </c>
      <c r="B1" s="415"/>
      <c r="C1" s="415"/>
      <c r="D1" s="415"/>
      <c r="E1" s="108"/>
    </row>
    <row r="2" spans="1:35">
      <c r="A2" s="20"/>
      <c r="B2" s="110"/>
      <c r="C2" s="110"/>
      <c r="D2"/>
      <c r="E2" s="21"/>
    </row>
    <row r="3" spans="1:35">
      <c r="A3" s="20"/>
      <c r="B3" s="110"/>
      <c r="C3" s="110"/>
      <c r="D3" s="110"/>
      <c r="E3" s="21"/>
    </row>
    <row r="4" spans="1:35" ht="15.75" customHeight="1">
      <c r="A4" s="20"/>
      <c r="B4" s="413" t="s">
        <v>53</v>
      </c>
      <c r="C4" s="413"/>
      <c r="D4" s="41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6" t="str">
        <f ca="1">OFFSET(L!$C$1,MATCH("General"&amp;"Cpy",L!$A:$A,0)-1,SL,,)</f>
        <v>© 2021 Responsible Minerals Initiative. All rights reserved.</v>
      </c>
      <c r="C1001" s="416"/>
      <c r="D1001" s="416"/>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98" activePane="bottomLeft" state="frozen"/>
      <selection activeCell="B24" sqref="B24:J24"/>
      <selection pane="bottomLeft" activeCell="M116" sqref="M116"/>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3"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a54701f6-876b-4337-a24e-543e1bd311e6"/>
    <ds:schemaRef ds:uri="1b346dad-8a15-4ce7-a19a-07d981b0c5e2"/>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Harris, Kiven</cp:lastModifiedBy>
  <cp:revision/>
  <dcterms:created xsi:type="dcterms:W3CDTF">2010-06-21T21:00:23Z</dcterms:created>
  <dcterms:modified xsi:type="dcterms:W3CDTF">2022-08-09T17:12:04Z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